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čerpadla\zadávací dokumentace\"/>
    </mc:Choice>
  </mc:AlternateContent>
  <bookViews>
    <workbookView xWindow="0" yWindow="0" windowWidth="15120" windowHeight="8400" firstSheet="1" activeTab="1"/>
  </bookViews>
  <sheets>
    <sheet name="Rekapitulace stavby" sheetId="1" state="veryHidden" r:id="rId1"/>
    <sheet name="OR_PHA - Dodávka a servis..." sheetId="2" r:id="rId2"/>
  </sheets>
  <definedNames>
    <definedName name="_xlnm._FilterDatabase" localSheetId="1" hidden="1">'OR_PHA - Dodávka a servis...'!$C$114:$K$172</definedName>
    <definedName name="_xlnm.Print_Titles" localSheetId="1">'OR_PHA - Dodávka a servis...'!$114:$114</definedName>
    <definedName name="_xlnm.Print_Titles" localSheetId="0">'Rekapitulace stavby'!$92:$92</definedName>
    <definedName name="_xlnm.Print_Area" localSheetId="1">'OR_PHA - Dodávka a servis...'!$C$4:$J$76,'OR_PHA - Dodávka a servis...'!$C$82:$J$98,'OR_PHA - Dodávka a servis...'!$C$104:$K$172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72" i="2"/>
  <c r="BH172" i="2"/>
  <c r="BG172" i="2"/>
  <c r="BF172" i="2"/>
  <c r="T172" i="2"/>
  <c r="T171" i="2" s="1"/>
  <c r="R172" i="2"/>
  <c r="R171" i="2" s="1"/>
  <c r="P172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F33" i="2" s="1"/>
  <c r="BF121" i="2"/>
  <c r="F32" i="2" s="1"/>
  <c r="T121" i="2"/>
  <c r="R121" i="2"/>
  <c r="P121" i="2"/>
  <c r="BI119" i="2"/>
  <c r="BH119" i="2"/>
  <c r="BG119" i="2"/>
  <c r="BF119" i="2"/>
  <c r="T119" i="2"/>
  <c r="R119" i="2"/>
  <c r="P119" i="2"/>
  <c r="BI117" i="2"/>
  <c r="F35" i="2" s="1"/>
  <c r="BH117" i="2"/>
  <c r="F34" i="2" s="1"/>
  <c r="BG117" i="2"/>
  <c r="BF117" i="2"/>
  <c r="T117" i="2"/>
  <c r="R117" i="2"/>
  <c r="P117" i="2"/>
  <c r="J112" i="2"/>
  <c r="F111" i="2"/>
  <c r="F109" i="2"/>
  <c r="E107" i="2"/>
  <c r="F89" i="2"/>
  <c r="F87" i="2"/>
  <c r="E85" i="2"/>
  <c r="J19" i="2"/>
  <c r="E19" i="2"/>
  <c r="J111" i="2" s="1"/>
  <c r="J18" i="2"/>
  <c r="J16" i="2"/>
  <c r="E16" i="2"/>
  <c r="F112" i="2"/>
  <c r="J15" i="2"/>
  <c r="J10" i="2"/>
  <c r="J109" i="2"/>
  <c r="L90" i="1"/>
  <c r="AM90" i="1"/>
  <c r="AM89" i="1"/>
  <c r="L89" i="1"/>
  <c r="AM87" i="1"/>
  <c r="L87" i="1"/>
  <c r="L85" i="1"/>
  <c r="L84" i="1"/>
  <c r="J117" i="2"/>
  <c r="J167" i="2"/>
  <c r="J159" i="2"/>
  <c r="J149" i="2"/>
  <c r="J137" i="2"/>
  <c r="J125" i="2"/>
  <c r="BK160" i="2"/>
  <c r="J139" i="2"/>
  <c r="BK133" i="2"/>
  <c r="BK127" i="2"/>
  <c r="J121" i="2"/>
  <c r="BK169" i="2"/>
  <c r="BK162" i="2"/>
  <c r="BK157" i="2"/>
  <c r="J151" i="2"/>
  <c r="BK147" i="2"/>
  <c r="AS94" i="1"/>
  <c r="J119" i="2"/>
  <c r="BK153" i="2"/>
  <c r="J147" i="2"/>
  <c r="J135" i="2"/>
  <c r="BK131" i="2"/>
  <c r="J129" i="2"/>
  <c r="J127" i="2"/>
  <c r="BK121" i="2"/>
  <c r="BK119" i="2"/>
  <c r="BK117" i="2"/>
  <c r="J155" i="2"/>
  <c r="J145" i="2"/>
  <c r="BK172" i="2"/>
  <c r="J157" i="2"/>
  <c r="J143" i="2"/>
  <c r="BK159" i="2"/>
  <c r="BK149" i="2"/>
  <c r="BK145" i="2"/>
  <c r="J160" i="2"/>
  <c r="BK135" i="2"/>
  <c r="BK129" i="2"/>
  <c r="J123" i="2"/>
  <c r="J172" i="2"/>
  <c r="J141" i="2"/>
  <c r="J133" i="2"/>
  <c r="BK123" i="2"/>
  <c r="J169" i="2"/>
  <c r="J153" i="2"/>
  <c r="BK143" i="2"/>
  <c r="J162" i="2"/>
  <c r="BK137" i="2"/>
  <c r="J131" i="2"/>
  <c r="BK125" i="2"/>
  <c r="BK167" i="2"/>
  <c r="BK155" i="2"/>
  <c r="BK141" i="2"/>
  <c r="BK151" i="2"/>
  <c r="BK139" i="2"/>
  <c r="J32" i="2" l="1"/>
  <c r="P116" i="2"/>
  <c r="BK116" i="2"/>
  <c r="J116" i="2"/>
  <c r="J95" i="2"/>
  <c r="T116" i="2"/>
  <c r="T115" i="2" s="1"/>
  <c r="P161" i="2"/>
  <c r="P115" i="2" s="1"/>
  <c r="AU95" i="1" s="1"/>
  <c r="AU94" i="1" s="1"/>
  <c r="T161" i="2"/>
  <c r="R116" i="2"/>
  <c r="R115" i="2" s="1"/>
  <c r="BK161" i="2"/>
  <c r="J161" i="2"/>
  <c r="J96" i="2" s="1"/>
  <c r="R161" i="2"/>
  <c r="BK171" i="2"/>
  <c r="J171" i="2"/>
  <c r="J97" i="2"/>
  <c r="BA95" i="1"/>
  <c r="AW95" i="1"/>
  <c r="BB95" i="1"/>
  <c r="BB94" i="1" s="1"/>
  <c r="W31" i="1" s="1"/>
  <c r="BE121" i="2"/>
  <c r="BC95" i="1"/>
  <c r="BE137" i="2"/>
  <c r="BE141" i="2"/>
  <c r="BE143" i="2"/>
  <c r="BE145" i="2"/>
  <c r="BE147" i="2"/>
  <c r="BE149" i="2"/>
  <c r="BE151" i="2"/>
  <c r="BE153" i="2"/>
  <c r="BE155" i="2"/>
  <c r="BE157" i="2"/>
  <c r="BE159" i="2"/>
  <c r="BE162" i="2"/>
  <c r="BE167" i="2"/>
  <c r="BE169" i="2"/>
  <c r="J87" i="2"/>
  <c r="J89" i="2"/>
  <c r="F90" i="2"/>
  <c r="BE117" i="2"/>
  <c r="BE119" i="2"/>
  <c r="BE123" i="2"/>
  <c r="BE125" i="2"/>
  <c r="BE127" i="2"/>
  <c r="BE129" i="2"/>
  <c r="BE131" i="2"/>
  <c r="BE133" i="2"/>
  <c r="BE135" i="2"/>
  <c r="BE139" i="2"/>
  <c r="BE160" i="2"/>
  <c r="BE172" i="2"/>
  <c r="BD95" i="1"/>
  <c r="BD94" i="1"/>
  <c r="W33" i="1"/>
  <c r="BA94" i="1"/>
  <c r="W30" i="1"/>
  <c r="BC94" i="1"/>
  <c r="W32" i="1"/>
  <c r="BK115" i="2" l="1"/>
  <c r="J115" i="2" s="1"/>
  <c r="J28" i="2" s="1"/>
  <c r="AG95" i="1" s="1"/>
  <c r="J31" i="2"/>
  <c r="AV95" i="1" s="1"/>
  <c r="AT95" i="1" s="1"/>
  <c r="F31" i="2"/>
  <c r="AZ95" i="1" s="1"/>
  <c r="AZ94" i="1" s="1"/>
  <c r="W29" i="1" s="1"/>
  <c r="AW94" i="1"/>
  <c r="AK30" i="1" s="1"/>
  <c r="AY94" i="1"/>
  <c r="AX94" i="1"/>
  <c r="AG94" i="1" l="1"/>
  <c r="AK26" i="1" s="1"/>
  <c r="AN95" i="1"/>
  <c r="J94" i="2"/>
  <c r="J37" i="2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<sst xmlns="http://schemas.openxmlformats.org/spreadsheetml/2006/main" count="790" uniqueCount="245">
  <si>
    <t>Export Komplet</t>
  </si>
  <si>
    <t/>
  </si>
  <si>
    <t>2.0</t>
  </si>
  <si>
    <t>ZAMOK</t>
  </si>
  <si>
    <t>False</t>
  </si>
  <si>
    <t>{75dbe1e5-155e-450a-b940-b9a34ade43d4}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</si>
  <si>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</si>
  <si>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</si>
  <si>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</si>
  <si>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</si>
  <si>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</si>
  <si>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</si>
  <si>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</si>
  <si>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</si>
  <si>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</si>
  <si>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</si>
  <si>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</si>
  <si>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servis čerpadel do přečerpávacích stanic a čerpacích jímek pro obvod OŘ PHA 2024-2026</t>
  </si>
  <si>
    <t>KSO:</t>
  </si>
  <si>
    <t>CC-CZ:</t>
  </si>
  <si>
    <t>Místo:</t>
  </si>
  <si>
    <t>obvod OŘ Praha</t>
  </si>
  <si>
    <t>Datum:</t>
  </si>
  <si>
    <t>13. 5. 2024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</si>
  <si>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</si>
  <si>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</si>
  <si>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</si>
  <si>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</si>
  <si>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</si>
  <si>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</si>
  <si>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</si>
  <si>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</si>
  <si>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</si>
  <si>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</si>
  <si>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</si>
  <si>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</si>
  <si>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</si>
  <si>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</si>
  <si>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</si>
  <si>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</si>
  <si>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</si>
  <si>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</si>
  <si>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</si>
  <si>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</si>
  <si>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</si>
  <si>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</si>
  <si>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</si>
  <si>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</si>
  <si>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</si>
  <si>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</si>
  <si>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</si>
  <si>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</si>
  <si>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</si>
  <si>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</si>
  <si>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</si>
  <si>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</si>
  <si>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</si>
  <si>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</si>
  <si>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</si>
  <si>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</si>
  <si>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</si>
  <si>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</si>
  <si>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</si>
  <si>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</si>
  <si>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</si>
  <si>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</si>
  <si>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</si>
  <si>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</si>
  <si>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</si>
  <si>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</si>
  <si>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</si>
  <si>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</si>
  <si>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</si>
  <si>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</si>
  <si>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</si>
  <si>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</si>
  <si>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</si>
  <si>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</si>
  <si>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</si>
  <si>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</si>
  <si>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</si>
  <si>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</si>
  <si>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</si>
  <si>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</si>
  <si>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</si>
  <si>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</si>
  <si>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</si>
  <si>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</si>
  <si>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</si>
  <si>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PS - Čerpadla a příslušenství přečerpávacích stanic</t>
  </si>
  <si>
    <t>02 - Výjezdy a práce - mimořádný servis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</si>
  <si>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</si>
  <si>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</si>
  <si>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</si>
  <si>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</si>
  <si>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</si>
  <si>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</si>
  <si>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</si>
  <si>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</si>
  <si>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</si>
  <si>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</si>
  <si>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</si>
  <si>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</si>
  <si>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</si>
  <si>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</t>
  </si>
  <si>
    <t>Čerpadla a příslušenství přečerpávacích stanic</t>
  </si>
  <si>
    <t>ROZPOCET</t>
  </si>
  <si>
    <t>K</t>
  </si>
  <si>
    <t>R0</t>
  </si>
  <si>
    <t>kus</t>
  </si>
  <si>
    <t>4</t>
  </si>
  <si>
    <t>-460770024</t>
  </si>
  <si>
    <t>P</t>
  </si>
  <si>
    <t>Poznámka k položce:_x000D_
Parametry:_x000D_
_x000D_
Qmax: 19,5 l/s_x000D_
Hmax: 9,9m_x000D_
U: 3-400V_x000D_
P1: 2,85kW_x000D_
Připojení čerpadla - příruba: DN 65mm_x000D_
IP68_x000D_
_x000D_
Umístění: žst. Praha hl.n.</t>
  </si>
  <si>
    <t>R01</t>
  </si>
  <si>
    <t>-1186155439</t>
  </si>
  <si>
    <t>Poznámka k položce:_x000D_
Parametry:_x000D_
_x000D_
Qmax: 11,58 l/s_x000D_
Hmax: 17,69m_x000D_
U: 3-400V_x000D_
P1: 3,5kW_x000D_
Připojení čerpadla - příruba: DN 80mm_x000D_
IP68_x000D_
_x000D_
Umístění: žst. Praha hl.n.</t>
  </si>
  <si>
    <t>3</t>
  </si>
  <si>
    <t>R02</t>
  </si>
  <si>
    <t>Čerpadlo kalové s plovákem a řezacím zařízením včetně dopravy na místo</t>
  </si>
  <si>
    <t>-782393793</t>
  </si>
  <si>
    <t>Poznámka k položce:_x000D_
Parametry:_x000D_
_x000D_
Maximální výtlak (m) : min. 19,0_x000D_
Maximální průtok (l/s) : min. 12,5_x000D_
Jmenovité napětí (V) : 400_x000D_
Maximální hloubka ponoru (m) : min. 10_x000D_
Délka přívodního kabelu (m) : min. 10_x000D_
Plovákový spínač : Ano_x000D_
Přípojka výtlaku : Vnitřní závit min. 2“ + (hadičníky na více průměrů hadic)</t>
  </si>
  <si>
    <t>R03</t>
  </si>
  <si>
    <t>Čerpadlo kalové s plovákem bez řezacího zařízení včetně dopravy na místo</t>
  </si>
  <si>
    <t>1521392331</t>
  </si>
  <si>
    <t>5</t>
  </si>
  <si>
    <t>R04</t>
  </si>
  <si>
    <t>1520310985</t>
  </si>
  <si>
    <t>Poznámka k položce:_x000D_
Parametry:_x000D_
_x000D_
Maximální výtlak (m) : min. 18,0_x000D_
Maximální průtok (l/s) : min. 6_x000D_
Jmenovité napětí (V) : 230_x000D_
Maximální hloubka ponoru (m) : min. 5_x000D_
Délka přívodního kabelu (m) : min. 10_x000D_
Plovákový spínač : Ano_x000D_
Přípojka výtlaku : Vnitřní závit min. 2“ + (hadičníky na více průměrů hadic)</t>
  </si>
  <si>
    <t>6</t>
  </si>
  <si>
    <t>R05</t>
  </si>
  <si>
    <t>-62278243</t>
  </si>
  <si>
    <t>7</t>
  </si>
  <si>
    <t>R06</t>
  </si>
  <si>
    <t>Čerpadlo pro přečerpávací stanici Noria Tlakan P4 SMART-N3-KRG kabel 25 m 400 V - LUCA-100-16 včetně dopravy na místo</t>
  </si>
  <si>
    <t>-1500967022</t>
  </si>
  <si>
    <t>Poznámka k položce:_x000D_
Parametry:_x000D_
_x000D_
Popis kalové 6″ čerpadlo s řezacím zařízením_x000D_
Použit pro odpadní jímky a retenční nádrže_x000D_
Max. průtok (Qmax)55 l/min_x000D_
Max. výtlak (Hmax)100 m_x000D_
Max. ponor 60 m_x000D_
Max. počet startů za hodinu 100_x000D_
Příkon 1,1 kW_x000D_
Elektrické napájení 400 V_x000D_
Jmenovitý proud 3,4 A_x000D_
Průměr výtlačné přípojky 5/4″_x000D_
Průměr 140 mm_x000D_
Délka 800 mm_x000D_
Výška sání 175 mm_x000D_
Hmotnost 25.7908_x000D_
Pracovní teplota 0 až 35°C_x000D_
_x000D_
Umístění: žst. Praha Zbraslav</t>
  </si>
  <si>
    <t>8</t>
  </si>
  <si>
    <t>R07</t>
  </si>
  <si>
    <t>-1298377001</t>
  </si>
  <si>
    <t>Poznámka k položce:_x000D_
Parametry:_x000D_
_x000D_
Napětí:                 m U = 3 x 400 V_x000D_
Průtok čerpadla : Qmax = 18 m3/h_x000D_
Dopravní výška:   Hmax = 21 m (výtlak)_x000D_
Provedení:            3 x 400V vyžaduje jištění nadproudovou ochranou_x000D_
_x000D_
Umístění: žst. Kolín</t>
  </si>
  <si>
    <t>9</t>
  </si>
  <si>
    <t>R1</t>
  </si>
  <si>
    <t>Čerpadlo pro přečerpávací stanici DrainLift SANI-XL.16T/4C včetně dopravy na místo</t>
  </si>
  <si>
    <t>-1107400497</t>
  </si>
  <si>
    <t>Poznámka k položce:_x000D_
Parametry:_x000D_
_x000D_
Qmax: 33 m3/h_x000D_
Hmax: 16m_x000D_
U: 3-400V_x000D_
In 2x3,55A_x000D_
P1: 2,1kW_x000D_
h 2900 l/min._x000D_
IP68_x000D_
_x000D_
Umístění: žst. Beroun</t>
  </si>
  <si>
    <t>10</t>
  </si>
  <si>
    <t>R1.1</t>
  </si>
  <si>
    <t>Čerpadlo pro přečerpávací stanici DrainLift SANI-L.16T/4C včetně dopravy na místo</t>
  </si>
  <si>
    <t>-2086802308</t>
  </si>
  <si>
    <t>11</t>
  </si>
  <si>
    <t>R1.2</t>
  </si>
  <si>
    <t>Čerpadlo pro přečerpávací stanici DrainLift SANI-L.16T/1 včetně dopravy na místo</t>
  </si>
  <si>
    <t>1207262673</t>
  </si>
  <si>
    <t>R1.12</t>
  </si>
  <si>
    <t>DrainAlarm</t>
  </si>
  <si>
    <t>1459439340</t>
  </si>
  <si>
    <t>Poznámka k položce:_x000D_
Parametry:_x000D_
_x000D_
Příslušenství přečerpávacích stanic DrainLift SANI_x000D_
Alarmový spínací přístroj nezávislý na síti (samonabíjecí napájecí zdroj) pro instalaci na stěnu s optickým a akustickým výstražným hlášením._x000D_
_x000D_
Vstupy:_x000D_
1x digitální vstup pro připojení plovákového spínače_x000D_
_x000D_
Výstupy:_x000D_
1x beznapěťový přepínací kontakt, spínací výkon: 250 VAC / 4 A_x000D_
1x napěťový přepínací kontakt, spínací výkon: 12 VDC/1 A_x000D_
Obsah dodávky:_x000D_
_x000D_
Alarmový spínací přístroj se zabudovaným akumulátorem a připojeným napájecím kabelem se zástrčkou Schuko_x000D_
2x šroubení kabelu M16 x 1,5_x000D_
_x000D_
Umístění: žst. Beroun</t>
  </si>
  <si>
    <t>13</t>
  </si>
  <si>
    <t>R1.11</t>
  </si>
  <si>
    <t>Plovákový spínač s kabelem - přečerpávací stanice</t>
  </si>
  <si>
    <t>2100667127</t>
  </si>
  <si>
    <t>Poznámka k položce:_x000D_
Parametry:_x000D_
_x000D_
Příslušenství přečerpávacích stanic DrainLift SANI_x000D_
Umístění: žst. Beroun</t>
  </si>
  <si>
    <t>14</t>
  </si>
  <si>
    <t>R1.3</t>
  </si>
  <si>
    <t>Sada přítokového těsnění DN 40 včetně dopravy na místo</t>
  </si>
  <si>
    <t>-915920000</t>
  </si>
  <si>
    <t>Poznámka k položce:_x000D_
Parametry:_x000D_
_x000D_
Příslušenství přečerpávacích stanic_x000D_
Těsnění pro průměr trubky 49 mm_x000D_
Hadicová sponka</t>
  </si>
  <si>
    <t>15</t>
  </si>
  <si>
    <t>R1.4</t>
  </si>
  <si>
    <t>Sada přítokového těsnění DN 100 včetně dopravy na místo</t>
  </si>
  <si>
    <t>982024956</t>
  </si>
  <si>
    <t>Poznámka k položce:_x000D_
Parametry:_x000D_
_x000D_
Příslušenství přečerpávacích stanic_x000D_
Těsnění pro průměr trubky 110 mm_x000D_
Hadicová sponka</t>
  </si>
  <si>
    <t>16</t>
  </si>
  <si>
    <t>R1.5</t>
  </si>
  <si>
    <t>Sada přítokového těsnění DN 150 včetně dopravy na místo</t>
  </si>
  <si>
    <t>-1562134220</t>
  </si>
  <si>
    <t>Poznámka k položce:_x000D_
Parametry:_x000D_
_x000D_
Příslušenství přečerpávacích stanic_x000D_
Těsnění pro průměr trubky 160 mm_x000D_
Hadicová sponka</t>
  </si>
  <si>
    <t>17</t>
  </si>
  <si>
    <t>R1.6</t>
  </si>
  <si>
    <t>Sada přítokového těsnění DN 200 včetně dopravy na místo</t>
  </si>
  <si>
    <t>922958135</t>
  </si>
  <si>
    <t>Poznámka k položce:_x000D_
Parametry:_x000D_
_x000D_
Příslušenství přečerpávacích stanic_x000D_
Těsnění pro průměr trubky 200 mm_x000D_
Hadicová sponka</t>
  </si>
  <si>
    <t>18</t>
  </si>
  <si>
    <t>R1.7</t>
  </si>
  <si>
    <t>Ruční membránové čerpadlo pro ruční vypouštění sběrné nádrže včetně dopravy na místo</t>
  </si>
  <si>
    <t>158181826</t>
  </si>
  <si>
    <t>Poznámka k položce:_x000D_
Parametry:_x000D_
_x000D_
Příslušenství přečerpávacích stanic</t>
  </si>
  <si>
    <t>19</t>
  </si>
  <si>
    <t>R1.8</t>
  </si>
  <si>
    <t>Přírubové hrdlo DN 80 včetně dopravy na místo</t>
  </si>
  <si>
    <t>1642834456</t>
  </si>
  <si>
    <t>Poznámka k položce:_x000D_
Parametry:_x000D_
_x000D_
Příslušenství přečerpávacích stanic_x000D_
Přírubové hrdlo pro flexibilní připojení (max. vyrovnání 130 mm) volných potrubí bez příruby k potrubí s přírubou. Vč. hadice, hadicové sponky a montážního příslušenství.</t>
  </si>
  <si>
    <t>20</t>
  </si>
  <si>
    <t>R1.9</t>
  </si>
  <si>
    <t>Přírubové hrdlo DN 100 včetně dopravy na místo</t>
  </si>
  <si>
    <t>-761723953</t>
  </si>
  <si>
    <t>R1.10</t>
  </si>
  <si>
    <t>Přírubové hrdlo DN 150 včetně dopravy na místo</t>
  </si>
  <si>
    <t>-1807173431</t>
  </si>
  <si>
    <t>22</t>
  </si>
  <si>
    <t>R1.111</t>
  </si>
  <si>
    <t>Plovákový spínač s kabelem</t>
  </si>
  <si>
    <t>115993362</t>
  </si>
  <si>
    <t>23</t>
  </si>
  <si>
    <t>R1.112</t>
  </si>
  <si>
    <t>Hladinový snímač s kabelem</t>
  </si>
  <si>
    <t>-1052525162</t>
  </si>
  <si>
    <t>02</t>
  </si>
  <si>
    <t>Výjezdy a práce - mimořádný servis</t>
  </si>
  <si>
    <t>24</t>
  </si>
  <si>
    <t>HZS3241</t>
  </si>
  <si>
    <t>Hodinová sazba práce bez ohledu na počet pracovníků včetně dopravy a zajištění prostoru pro provedení prací</t>
  </si>
  <si>
    <t>hodina</t>
  </si>
  <si>
    <t>-1326030880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</si>
  <si>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</si>
  <si>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VV</t>
  </si>
  <si>
    <t>2*4*12*2"2x za měsíc po 4h, 2 roky běžná pracovní doba"</t>
  </si>
  <si>
    <t>1*6*12*2"1x za měsíc po 6h, 2 roky mimo pracovní dobu, víkendy a svátky"</t>
  </si>
  <si>
    <t>Součet</t>
  </si>
  <si>
    <t>25</t>
  </si>
  <si>
    <t>4.01</t>
  </si>
  <si>
    <t>Příplatek za havarijní výjezd do 2h od nahlášení požadavku objednatelem v pracovní době 06:00-18:00h v pracovních dnech</t>
  </si>
  <si>
    <t>případ</t>
  </si>
  <si>
    <t>-780313806</t>
  </si>
  <si>
    <t>Poznámka k položce:_x000D_
jedná se o příplatek za mimořádný havarijní výjezd pro odstranění závady ( např. nouzové zajištění zařízení, havárie).</t>
  </si>
  <si>
    <t>26</t>
  </si>
  <si>
    <t>4.02</t>
  </si>
  <si>
    <t>Příplatek za havarijní výjezd do 2h od nahlášení požadavku objednatelem mimo pracovní dobu 18:00-06:00h, o víkendech a svátcích</t>
  </si>
  <si>
    <t>-1245824801</t>
  </si>
  <si>
    <t>Poznámka k položce:_x000D_
jedná se o příplatek za mimořádný havarijní výjezd pro odstranění závady (např. nouzové zajištění zařízení, havárie).</t>
  </si>
  <si>
    <t>03</t>
  </si>
  <si>
    <t>Odvoz a likvidace odpadu</t>
  </si>
  <si>
    <t>27</t>
  </si>
  <si>
    <t>03.1</t>
  </si>
  <si>
    <t>t</t>
  </si>
  <si>
    <t>1368887045</t>
  </si>
  <si>
    <t>KRYCÍ LIST ORIENTAČNÍHO SOUPISU</t>
  </si>
  <si>
    <t>REKAPITULACE ČLENĚNÍ ORIENTAČNÍHO SOUPISU</t>
  </si>
  <si>
    <t>Náklady z orientačního soupisu</t>
  </si>
  <si>
    <t>ORIENTAČNÍ SOUPIS</t>
  </si>
  <si>
    <t>Individuální kalkulace</t>
  </si>
  <si>
    <t>Čerpadlo kalové (ekvivalentní náhrada za Amarex N F 65-220/024) včetně dopravy na místo</t>
  </si>
  <si>
    <t>Čerpadlo kalové (ekvivalentní náhrada za Amarex KRT F 80-250/54 UG-S) včetně dopravy na místo</t>
  </si>
  <si>
    <t>Čerpadlo kalové s řezacím zařízením Grundfos SEG.40.12.2.50B včetně dopravy na místo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</si>
</sst>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 x14ac:dyDescent="0.2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0"/>
      <c r="AL5" s="20"/>
      <c r="AM5" s="20"/>
      <c r="AN5" s="20"/>
      <c r="AO5" s="20"/>
      <c r="AP5" s="20"/>
      <c r="AQ5" s="20"/>
      <c r="AR5" s="18"/>
      <c r="BE5" s="219" t="s">
        <v>15</v>
      </c>
      <c r="BS5" s="15" t="s">
        <v>6</v>
      </c>
    </row>
    <row r="6" spans="1:74" s="1" customFormat="1" ht="36.950000000000003" customHeight="1" x14ac:dyDescent="0.2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0"/>
      <c r="AL6" s="20"/>
      <c r="AM6" s="20"/>
      <c r="AN6" s="20"/>
      <c r="AO6" s="20"/>
      <c r="AP6" s="20"/>
      <c r="AQ6" s="20"/>
      <c r="AR6" s="18"/>
      <c r="BE6" s="220"/>
      <c r="BS6" s="15" t="s">
        <v>6</v>
      </c>
    </row>
    <row r="7" spans="1:74" s="1" customFormat="1" ht="12" customHeight="1" x14ac:dyDescent="0.2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0"/>
      <c r="BS7" s="15" t="s">
        <v>6</v>
      </c>
    </row>
    <row r="8" spans="1:74" s="1" customFormat="1" ht="12" customHeight="1" x14ac:dyDescent="0.2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0"/>
      <c r="BS8" s="15" t="s">
        <v>6</v>
      </c>
    </row>
    <row r="9" spans="1:74" s="1" customFormat="1" ht="14.45" customHeight="1" x14ac:dyDescent="0.2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0"/>
      <c r="BS9" s="15" t="s">
        <v>6</v>
      </c>
    </row>
    <row r="10" spans="1:74" s="1" customFormat="1" ht="12" customHeight="1" x14ac:dyDescent="0.2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20"/>
      <c r="BS10" s="15" t="s">
        <v>6</v>
      </c>
    </row>
    <row r="11" spans="1:74" s="1" customFormat="1" ht="18.399999999999999" customHeight="1" x14ac:dyDescent="0.2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20"/>
      <c r="BS11" s="15" t="s">
        <v>6</v>
      </c>
    </row>
    <row r="12" spans="1:74" s="1" customFormat="1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0"/>
      <c r="BS12" s="15" t="s">
        <v>6</v>
      </c>
    </row>
    <row r="13" spans="1:74" s="1" customFormat="1" ht="12" customHeight="1" x14ac:dyDescent="0.2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20"/>
      <c r="BS13" s="15" t="s">
        <v>6</v>
      </c>
    </row>
    <row r="14" spans="1:74" ht="12.75" x14ac:dyDescent="0.2">
      <c r="B14" s="19"/>
      <c r="C14" s="20"/>
      <c r="D14" s="20"/>
      <c r="E14" s="225" t="s">
        <v>31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20"/>
      <c r="BS14" s="15" t="s">
        <v>6</v>
      </c>
    </row>
    <row r="15" spans="1:74" s="1" customFormat="1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0"/>
      <c r="BS15" s="15" t="s">
        <v>4</v>
      </c>
    </row>
    <row r="16" spans="1:74" s="1" customFormat="1" ht="12" customHeight="1" x14ac:dyDescent="0.2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0"/>
      <c r="BS16" s="15" t="s">
        <v>4</v>
      </c>
    </row>
    <row r="17" spans="1:71" s="1" customFormat="1" ht="18.399999999999999" customHeight="1" x14ac:dyDescent="0.2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20"/>
      <c r="BS17" s="15" t="s">
        <v>34</v>
      </c>
    </row>
    <row r="18" spans="1:71" s="1" customFormat="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0"/>
      <c r="BS18" s="15" t="s">
        <v>6</v>
      </c>
    </row>
    <row r="19" spans="1:71" s="1" customFormat="1" ht="12" customHeight="1" x14ac:dyDescent="0.2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0"/>
      <c r="BS19" s="15" t="s">
        <v>6</v>
      </c>
    </row>
    <row r="20" spans="1:71" s="1" customFormat="1" ht="18.399999999999999" customHeight="1" x14ac:dyDescent="0.2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20"/>
      <c r="BS20" s="15" t="s">
        <v>34</v>
      </c>
    </row>
    <row r="21" spans="1:71" s="1" customFormat="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0"/>
    </row>
    <row r="22" spans="1:71" s="1" customFormat="1" ht="12" customHeight="1" x14ac:dyDescent="0.2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0"/>
    </row>
    <row r="23" spans="1:71" s="1" customFormat="1" ht="16.5" customHeight="1" x14ac:dyDescent="0.2">
      <c r="B23" s="19"/>
      <c r="C23" s="20"/>
      <c r="D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0"/>
      <c r="AP23" s="20"/>
      <c r="AQ23" s="20"/>
      <c r="AR23" s="18"/>
      <c r="BE23" s="220"/>
    </row>
    <row r="24" spans="1:71" s="1" customFormat="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0"/>
    </row>
    <row r="25" spans="1:71" s="1" customFormat="1" ht="6.95" customHeight="1" x14ac:dyDescent="0.2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0"/>
    </row>
    <row r="26" spans="1:71" s="2" customFormat="1" ht="25.9" customHeight="1" x14ac:dyDescent="0.2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8">
        <f>ROUND(AG94,2)</f>
        <v>0</v>
      </c>
      <c r="AL26" s="229"/>
      <c r="AM26" s="229"/>
      <c r="AN26" s="229"/>
      <c r="AO26" s="229"/>
      <c r="AP26" s="34"/>
      <c r="AQ26" s="34"/>
      <c r="AR26" s="37"/>
      <c r="BE26" s="220"/>
    </row>
    <row r="27" spans="1:71" s="2" customFormat="1" ht="6.95" customHeight="1" x14ac:dyDescent="0.2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0"/>
    </row>
    <row r="28" spans="1:71" s="2" customFormat="1" ht="12.75" x14ac:dyDescent="0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0" t="s">
        <v>39</v>
      </c>
      <c r="M28" s="230"/>
      <c r="N28" s="230"/>
      <c r="O28" s="230"/>
      <c r="P28" s="230"/>
      <c r="Q28" s="34"/>
      <c r="R28" s="34"/>
      <c r="S28" s="34"/>
      <c r="T28" s="34"/>
      <c r="U28" s="34"/>
      <c r="V28" s="34"/>
      <c r="W28" s="230" t="s">
        <v>40</v>
      </c>
      <c r="X28" s="230"/>
      <c r="Y28" s="230"/>
      <c r="Z28" s="230"/>
      <c r="AA28" s="230"/>
      <c r="AB28" s="230"/>
      <c r="AC28" s="230"/>
      <c r="AD28" s="230"/>
      <c r="AE28" s="230"/>
      <c r="AF28" s="34"/>
      <c r="AG28" s="34"/>
      <c r="AH28" s="34"/>
      <c r="AI28" s="34"/>
      <c r="AJ28" s="34"/>
      <c r="AK28" s="230" t="s">
        <v>41</v>
      </c>
      <c r="AL28" s="230"/>
      <c r="AM28" s="230"/>
      <c r="AN28" s="230"/>
      <c r="AO28" s="230"/>
      <c r="AP28" s="34"/>
      <c r="AQ28" s="34"/>
      <c r="AR28" s="37"/>
      <c r="BE28" s="220"/>
    </row>
    <row r="29" spans="1:71" s="3" customFormat="1" ht="14.45" customHeight="1" x14ac:dyDescent="0.2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18">
        <v>0.21</v>
      </c>
      <c r="M29" s="217"/>
      <c r="N29" s="217"/>
      <c r="O29" s="217"/>
      <c r="P29" s="217"/>
      <c r="Q29" s="39"/>
      <c r="R29" s="39"/>
      <c r="S29" s="39"/>
      <c r="T29" s="39"/>
      <c r="U29" s="39"/>
      <c r="V29" s="39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9"/>
      <c r="AG29" s="39"/>
      <c r="AH29" s="39"/>
      <c r="AI29" s="39"/>
      <c r="AJ29" s="39"/>
      <c r="AK29" s="216">
        <f>ROUND(AV94, 2)</f>
        <v>0</v>
      </c>
      <c r="AL29" s="217"/>
      <c r="AM29" s="217"/>
      <c r="AN29" s="217"/>
      <c r="AO29" s="217"/>
      <c r="AP29" s="39"/>
      <c r="AQ29" s="39"/>
      <c r="AR29" s="40"/>
      <c r="BE29" s="221"/>
    </row>
    <row r="30" spans="1:71" s="3" customFormat="1" ht="14.45" customHeight="1" x14ac:dyDescent="0.2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18">
        <v>0.12</v>
      </c>
      <c r="M30" s="217"/>
      <c r="N30" s="217"/>
      <c r="O30" s="217"/>
      <c r="P30" s="217"/>
      <c r="Q30" s="39"/>
      <c r="R30" s="39"/>
      <c r="S30" s="39"/>
      <c r="T30" s="39"/>
      <c r="U30" s="39"/>
      <c r="V30" s="39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9"/>
      <c r="AG30" s="39"/>
      <c r="AH30" s="39"/>
      <c r="AI30" s="39"/>
      <c r="AJ30" s="39"/>
      <c r="AK30" s="216">
        <f>ROUND(AW94, 2)</f>
        <v>0</v>
      </c>
      <c r="AL30" s="217"/>
      <c r="AM30" s="217"/>
      <c r="AN30" s="217"/>
      <c r="AO30" s="217"/>
      <c r="AP30" s="39"/>
      <c r="AQ30" s="39"/>
      <c r="AR30" s="40"/>
      <c r="BE30" s="221"/>
    </row>
    <row r="31" spans="1:71" s="3" customFormat="1" ht="14.45" hidden="1" customHeight="1" x14ac:dyDescent="0.2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18">
        <v>0.21</v>
      </c>
      <c r="M31" s="217"/>
      <c r="N31" s="217"/>
      <c r="O31" s="217"/>
      <c r="P31" s="217"/>
      <c r="Q31" s="39"/>
      <c r="R31" s="39"/>
      <c r="S31" s="39"/>
      <c r="T31" s="39"/>
      <c r="U31" s="39"/>
      <c r="V31" s="39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9"/>
      <c r="AG31" s="39"/>
      <c r="AH31" s="39"/>
      <c r="AI31" s="39"/>
      <c r="AJ31" s="39"/>
      <c r="AK31" s="216">
        <v>0</v>
      </c>
      <c r="AL31" s="217"/>
      <c r="AM31" s="217"/>
      <c r="AN31" s="217"/>
      <c r="AO31" s="217"/>
      <c r="AP31" s="39"/>
      <c r="AQ31" s="39"/>
      <c r="AR31" s="40"/>
      <c r="BE31" s="221"/>
    </row>
    <row r="32" spans="1:71" s="3" customFormat="1" ht="14.45" hidden="1" customHeight="1" x14ac:dyDescent="0.2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18">
        <v>0.12</v>
      </c>
      <c r="M32" s="217"/>
      <c r="N32" s="217"/>
      <c r="O32" s="217"/>
      <c r="P32" s="217"/>
      <c r="Q32" s="39"/>
      <c r="R32" s="39"/>
      <c r="S32" s="39"/>
      <c r="T32" s="39"/>
      <c r="U32" s="39"/>
      <c r="V32" s="39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9"/>
      <c r="AG32" s="39"/>
      <c r="AH32" s="39"/>
      <c r="AI32" s="39"/>
      <c r="AJ32" s="39"/>
      <c r="AK32" s="216">
        <v>0</v>
      </c>
      <c r="AL32" s="217"/>
      <c r="AM32" s="217"/>
      <c r="AN32" s="217"/>
      <c r="AO32" s="217"/>
      <c r="AP32" s="39"/>
      <c r="AQ32" s="39"/>
      <c r="AR32" s="40"/>
      <c r="BE32" s="221"/>
    </row>
    <row r="33" spans="1:57" s="3" customFormat="1" ht="14.45" hidden="1" customHeight="1" x14ac:dyDescent="0.2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18">
        <v>0</v>
      </c>
      <c r="M33" s="217"/>
      <c r="N33" s="217"/>
      <c r="O33" s="217"/>
      <c r="P33" s="217"/>
      <c r="Q33" s="39"/>
      <c r="R33" s="39"/>
      <c r="S33" s="39"/>
      <c r="T33" s="39"/>
      <c r="U33" s="39"/>
      <c r="V33" s="39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9"/>
      <c r="AG33" s="39"/>
      <c r="AH33" s="39"/>
      <c r="AI33" s="39"/>
      <c r="AJ33" s="39"/>
      <c r="AK33" s="216">
        <v>0</v>
      </c>
      <c r="AL33" s="217"/>
      <c r="AM33" s="217"/>
      <c r="AN33" s="217"/>
      <c r="AO33" s="217"/>
      <c r="AP33" s="39"/>
      <c r="AQ33" s="39"/>
      <c r="AR33" s="40"/>
      <c r="BE33" s="221"/>
    </row>
    <row r="34" spans="1:57" s="2" customFormat="1" ht="6.95" customHeight="1" x14ac:dyDescent="0.2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0"/>
    </row>
    <row r="35" spans="1:57" s="2" customFormat="1" ht="25.9" customHeight="1" x14ac:dyDescent="0.2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53" t="s">
        <v>50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  <c r="BE35" s="32"/>
    </row>
    <row r="36" spans="1:57" s="2" customFormat="1" ht="6.95" customHeight="1" x14ac:dyDescent="0.2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 x14ac:dyDescent="0.2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 x14ac:dyDescent="0.2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 x14ac:dyDescent="0.2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 x14ac:dyDescent="0.2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 x14ac:dyDescent="0.2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 x14ac:dyDescent="0.2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 x14ac:dyDescent="0.2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 x14ac:dyDescent="0.2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 x14ac:dyDescent="0.2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 x14ac:dyDescent="0.2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x14ac:dyDescent="0.2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x14ac:dyDescent="0.2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x14ac:dyDescent="0.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x14ac:dyDescent="0.2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x14ac:dyDescent="0.2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x14ac:dyDescent="0.2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x14ac:dyDescent="0.2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x14ac:dyDescent="0.2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x14ac:dyDescent="0.2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x14ac:dyDescent="0.2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x14ac:dyDescent="0.2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 x14ac:dyDescent="0.2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x14ac:dyDescent="0.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x14ac:dyDescent="0.2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x14ac:dyDescent="0.2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x14ac:dyDescent="0.2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x14ac:dyDescent="0.2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x14ac:dyDescent="0.2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x14ac:dyDescent="0.2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x14ac:dyDescent="0.2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x14ac:dyDescent="0.2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x14ac:dyDescent="0.2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x14ac:dyDescent="0.2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x14ac:dyDescent="0.2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x14ac:dyDescent="0.2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 x14ac:dyDescent="0.2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 x14ac:dyDescent="0.2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 x14ac:dyDescent="0.2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 x14ac:dyDescent="0.2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 x14ac:dyDescent="0.2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OR_PHA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 x14ac:dyDescent="0.2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2" t="str">
        <f>K6</f>
        <v>Dodávka a servis čerpadel do přečerpávacích stanic a čerpacích jímek pro obvod OŘ PHA 2024-2026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61"/>
      <c r="AL85" s="61"/>
      <c r="AM85" s="61"/>
      <c r="AN85" s="61"/>
      <c r="AO85" s="61"/>
      <c r="AP85" s="61"/>
      <c r="AQ85" s="61"/>
      <c r="AR85" s="62"/>
    </row>
    <row r="86" spans="1:90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 x14ac:dyDescent="0.2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obvod OŘ Praha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4" t="str">
        <f>IF(AN8= "","",AN8)</f>
        <v>13. 5. 2024</v>
      </c>
      <c r="AN87" s="244"/>
      <c r="AO87" s="34"/>
      <c r="AP87" s="34"/>
      <c r="AQ87" s="34"/>
      <c r="AR87" s="37"/>
      <c r="BE87" s="32"/>
    </row>
    <row r="88" spans="1:90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 x14ac:dyDescent="0.2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45" t="str">
        <f>IF(E17="","",E17)</f>
        <v xml:space="preserve"> </v>
      </c>
      <c r="AN89" s="246"/>
      <c r="AO89" s="246"/>
      <c r="AP89" s="246"/>
      <c r="AQ89" s="34"/>
      <c r="AR89" s="37"/>
      <c r="AS89" s="247" t="s">
        <v>58</v>
      </c>
      <c r="AT89" s="248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 x14ac:dyDescent="0.2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45" t="str">
        <f>IF(E20="","",E20)</f>
        <v>L. Ulrich, DiS.</v>
      </c>
      <c r="AN90" s="246"/>
      <c r="AO90" s="246"/>
      <c r="AP90" s="246"/>
      <c r="AQ90" s="34"/>
      <c r="AR90" s="37"/>
      <c r="AS90" s="249"/>
      <c r="AT90" s="250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1"/>
      <c r="AT91" s="252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 x14ac:dyDescent="0.2">
      <c r="A92" s="32"/>
      <c r="B92" s="33"/>
      <c r="C92" s="237" t="s">
        <v>59</v>
      </c>
      <c r="D92" s="238"/>
      <c r="E92" s="238"/>
      <c r="F92" s="238"/>
      <c r="G92" s="238"/>
      <c r="H92" s="71"/>
      <c r="I92" s="239" t="s">
        <v>60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61</v>
      </c>
      <c r="AH92" s="238"/>
      <c r="AI92" s="238"/>
      <c r="AJ92" s="238"/>
      <c r="AK92" s="238"/>
      <c r="AL92" s="238"/>
      <c r="AM92" s="238"/>
      <c r="AN92" s="239" t="s">
        <v>62</v>
      </c>
      <c r="AO92" s="238"/>
      <c r="AP92" s="241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0" s="2" customFormat="1" ht="10.9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 x14ac:dyDescent="0.2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0" s="7" customFormat="1" ht="37.5" customHeight="1" x14ac:dyDescent="0.2">
      <c r="A95" s="90" t="s">
        <v>81</v>
      </c>
      <c r="B95" s="91"/>
      <c r="C95" s="92"/>
      <c r="D95" s="233" t="s">
        <v>14</v>
      </c>
      <c r="E95" s="233"/>
      <c r="F95" s="233"/>
      <c r="G95" s="233"/>
      <c r="H95" s="233"/>
      <c r="I95" s="93"/>
      <c r="J95" s="233" t="s">
        <v>17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'OR_PHA - Dodávka a servis...'!J28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94" t="s">
        <v>82</v>
      </c>
      <c r="AR95" s="95"/>
      <c r="AS95" s="96">
        <v>0</v>
      </c>
      <c r="AT95" s="97">
        <f>ROUND(SUM(AV95:AW95),2)</f>
        <v>0</v>
      </c>
      <c r="AU95" s="98">
        <f>'OR_PHA - Dodávka a servis...'!P115</f>
        <v>0</v>
      </c>
      <c r="AV95" s="97">
        <f>'OR_PHA - Dodávka a servis...'!J31</f>
        <v>0</v>
      </c>
      <c r="AW95" s="97">
        <f>'OR_PHA - Dodávka a servis...'!J32</f>
        <v>0</v>
      </c>
      <c r="AX95" s="97">
        <f>'OR_PHA - Dodávka a servis...'!J33</f>
        <v>0</v>
      </c>
      <c r="AY95" s="97">
        <f>'OR_PHA - Dodávka a servis...'!J34</f>
        <v>0</v>
      </c>
      <c r="AZ95" s="97">
        <f>'OR_PHA - Dodávka a servis...'!F31</f>
        <v>0</v>
      </c>
      <c r="BA95" s="97">
        <f>'OR_PHA - Dodávka a servis...'!F32</f>
        <v>0</v>
      </c>
      <c r="BB95" s="97">
        <f>'OR_PHA - Dodávka a servis...'!F33</f>
        <v>0</v>
      </c>
      <c r="BC95" s="97">
        <f>'OR_PHA - Dodávka a servis...'!F34</f>
        <v>0</v>
      </c>
      <c r="BD95" s="99">
        <f>'OR_PHA - Dodávka a servis...'!F35</f>
        <v>0</v>
      </c>
      <c r="BT95" s="100" t="s">
        <v>83</v>
      </c>
      <c r="BU95" s="100" t="s">
        <v>84</v>
      </c>
      <c r="BV95" s="100" t="s">
        <v>79</v>
      </c>
      <c r="BW95" s="100" t="s">
        <v>5</v>
      </c>
      <c r="BX95" s="100" t="s">
        <v>80</v>
      </c>
      <c r="CL95" s="100" t="s">
        <v>1</v>
      </c>
    </row>
    <row r="96" spans="1:90" s="2" customFormat="1" ht="30" customHeight="1" x14ac:dyDescent="0.2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6nhY6PtEzMqHH8Z7yXz+TVCMFKBShbccJOc03OwGZjHiG0uO2amR5T148Lj7zEVEiVJ8rpkPMG4B9wWO5uVSAQ==" saltValue="MJegv5FUBE8LzFpGK81pD4w+pxubpQ1xAnhjCnkzy4d+n0OqmeeRCFEV1gqOWWGJ8zPZp46z884YT4epctCTs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Dodávka a servi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abSelected="1" workbookViewId="0">
      <selection activeCell="I130" sqref="I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5" t="s">
        <v>5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85</v>
      </c>
    </row>
    <row r="4" spans="1:46" s="1" customFormat="1" ht="24.95" customHeight="1" x14ac:dyDescent="0.2">
      <c r="B4" s="18"/>
      <c r="D4" s="103" t="s">
        <v>237</v>
      </c>
      <c r="L4" s="18"/>
      <c r="M4" s="104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2" customFormat="1" ht="12" customHeight="1" x14ac:dyDescent="0.2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30" customHeight="1" x14ac:dyDescent="0.2">
      <c r="A7" s="32"/>
      <c r="B7" s="37"/>
      <c r="C7" s="32"/>
      <c r="D7" s="32"/>
      <c r="E7" s="258" t="s">
        <v>17</v>
      </c>
      <c r="F7" s="259"/>
      <c r="G7" s="259"/>
      <c r="H7" s="259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x14ac:dyDescent="0.2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 x14ac:dyDescent="0.2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 t="str">
        <f>'Rekapitulace stavby'!AN8</f>
        <v>13. 5. 2024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 x14ac:dyDescent="0.2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">
        <v>26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 x14ac:dyDescent="0.2">
      <c r="A13" s="32"/>
      <c r="B13" s="37"/>
      <c r="C13" s="32"/>
      <c r="D13" s="32"/>
      <c r="E13" s="106" t="s">
        <v>27</v>
      </c>
      <c r="F13" s="32"/>
      <c r="G13" s="32"/>
      <c r="H13" s="32"/>
      <c r="I13" s="105" t="s">
        <v>28</v>
      </c>
      <c r="J13" s="106" t="s">
        <v>29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 x14ac:dyDescent="0.2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 x14ac:dyDescent="0.2">
      <c r="A15" s="32"/>
      <c r="B15" s="37"/>
      <c r="C15" s="32"/>
      <c r="D15" s="105" t="s">
        <v>30</v>
      </c>
      <c r="E15" s="32"/>
      <c r="F15" s="32"/>
      <c r="G15" s="32"/>
      <c r="H15" s="32"/>
      <c r="I15" s="105" t="s">
        <v>25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 x14ac:dyDescent="0.2">
      <c r="A16" s="32"/>
      <c r="B16" s="37"/>
      <c r="C16" s="32"/>
      <c r="D16" s="32"/>
      <c r="E16" s="260" t="str">
        <f>'Rekapitulace stavby'!E14</f>
        <v>Vyplň údaj</v>
      </c>
      <c r="F16" s="261"/>
      <c r="G16" s="261"/>
      <c r="H16" s="261"/>
      <c r="I16" s="105" t="s">
        <v>28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 x14ac:dyDescent="0.2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 x14ac:dyDescent="0.2">
      <c r="A18" s="32"/>
      <c r="B18" s="37"/>
      <c r="C18" s="32"/>
      <c r="D18" s="105" t="s">
        <v>32</v>
      </c>
      <c r="E18" s="32"/>
      <c r="F18" s="32"/>
      <c r="G18" s="32"/>
      <c r="H18" s="32"/>
      <c r="I18" s="105" t="s">
        <v>25</v>
      </c>
      <c r="J18" s="106" t="str">
        <f>IF('Rekapitulace stavby'!AN16="","",'Rekapitulace stavby'!AN16)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 x14ac:dyDescent="0.2">
      <c r="A19" s="32"/>
      <c r="B19" s="37"/>
      <c r="C19" s="32"/>
      <c r="D19" s="32"/>
      <c r="E19" s="106" t="str">
        <f>IF('Rekapitulace stavby'!E17="","",'Rekapitulace stavby'!E17)</f>
        <v xml:space="preserve"> </v>
      </c>
      <c r="F19" s="32"/>
      <c r="G19" s="32"/>
      <c r="H19" s="32"/>
      <c r="I19" s="105" t="s">
        <v>28</v>
      </c>
      <c r="J19" s="106" t="str">
        <f>IF('Rekapitulace stavby'!AN17="","",'Rekapitulace stavby'!AN17)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 x14ac:dyDescent="0.2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 x14ac:dyDescent="0.2">
      <c r="A21" s="32"/>
      <c r="B21" s="37"/>
      <c r="C21" s="32"/>
      <c r="D21" s="105" t="s">
        <v>35</v>
      </c>
      <c r="E21" s="32"/>
      <c r="F21" s="32"/>
      <c r="G21" s="32"/>
      <c r="H21" s="32"/>
      <c r="I21" s="105" t="s">
        <v>25</v>
      </c>
      <c r="J21" s="10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 x14ac:dyDescent="0.2">
      <c r="A22" s="32"/>
      <c r="B22" s="37"/>
      <c r="C22" s="32"/>
      <c r="D22" s="32"/>
      <c r="E22" s="106"/>
      <c r="F22" s="32"/>
      <c r="G22" s="32"/>
      <c r="H22" s="32"/>
      <c r="I22" s="105" t="s">
        <v>28</v>
      </c>
      <c r="J22" s="10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 x14ac:dyDescent="0.2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 x14ac:dyDescent="0.2">
      <c r="A24" s="32"/>
      <c r="B24" s="37"/>
      <c r="C24" s="32"/>
      <c r="D24" s="105" t="s">
        <v>37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 x14ac:dyDescent="0.2">
      <c r="A25" s="108"/>
      <c r="B25" s="109"/>
      <c r="C25" s="108"/>
      <c r="D25" s="108"/>
      <c r="E25" s="262" t="s">
        <v>1</v>
      </c>
      <c r="F25" s="262"/>
      <c r="G25" s="262"/>
      <c r="H25" s="262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 x14ac:dyDescent="0.2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 x14ac:dyDescent="0.2">
      <c r="A28" s="32"/>
      <c r="B28" s="37"/>
      <c r="C28" s="32"/>
      <c r="D28" s="112" t="s">
        <v>38</v>
      </c>
      <c r="E28" s="32"/>
      <c r="F28" s="32"/>
      <c r="G28" s="32"/>
      <c r="H28" s="32"/>
      <c r="I28" s="32"/>
      <c r="J28" s="113">
        <f>ROUND(J115,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 x14ac:dyDescent="0.2">
      <c r="A30" s="32"/>
      <c r="B30" s="37"/>
      <c r="C30" s="32"/>
      <c r="D30" s="32"/>
      <c r="E30" s="32"/>
      <c r="F30" s="114" t="s">
        <v>40</v>
      </c>
      <c r="G30" s="32"/>
      <c r="H30" s="32"/>
      <c r="I30" s="114" t="s">
        <v>39</v>
      </c>
      <c r="J30" s="114" t="s">
        <v>41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 x14ac:dyDescent="0.2">
      <c r="A31" s="32"/>
      <c r="B31" s="37"/>
      <c r="C31" s="32"/>
      <c r="D31" s="115" t="s">
        <v>42</v>
      </c>
      <c r="E31" s="105" t="s">
        <v>43</v>
      </c>
      <c r="F31" s="116">
        <f>ROUND((SUM(BE115:BE172)),  2)</f>
        <v>0</v>
      </c>
      <c r="G31" s="32"/>
      <c r="H31" s="32"/>
      <c r="I31" s="117">
        <v>0.21</v>
      </c>
      <c r="J31" s="116">
        <f>ROUND(((SUM(BE115:BE172))*I31),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105" t="s">
        <v>44</v>
      </c>
      <c r="F32" s="116">
        <f>ROUND((SUM(BF115:BF172)),  2)</f>
        <v>0</v>
      </c>
      <c r="G32" s="32"/>
      <c r="H32" s="32"/>
      <c r="I32" s="117">
        <v>0.12</v>
      </c>
      <c r="J32" s="116">
        <f>ROUND(((SUM(BF115:BF172))*I32),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 x14ac:dyDescent="0.2">
      <c r="A33" s="32"/>
      <c r="B33" s="37"/>
      <c r="C33" s="32"/>
      <c r="D33" s="32"/>
      <c r="E33" s="105" t="s">
        <v>45</v>
      </c>
      <c r="F33" s="116">
        <f>ROUND((SUM(BG115:BG172)),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7"/>
      <c r="C34" s="32"/>
      <c r="D34" s="32"/>
      <c r="E34" s="105" t="s">
        <v>46</v>
      </c>
      <c r="F34" s="116">
        <f>ROUND((SUM(BH115:BH172)),  2)</f>
        <v>0</v>
      </c>
      <c r="G34" s="32"/>
      <c r="H34" s="32"/>
      <c r="I34" s="117">
        <v>0.12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05" t="s">
        <v>47</v>
      </c>
      <c r="F35" s="116">
        <f>ROUND((SUM(BI115:BI172)),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 x14ac:dyDescent="0.2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 x14ac:dyDescent="0.2">
      <c r="A37" s="32"/>
      <c r="B37" s="37"/>
      <c r="C37" s="118"/>
      <c r="D37" s="119" t="s">
        <v>48</v>
      </c>
      <c r="E37" s="120"/>
      <c r="F37" s="120"/>
      <c r="G37" s="121" t="s">
        <v>49</v>
      </c>
      <c r="H37" s="122" t="s">
        <v>50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 x14ac:dyDescent="0.2">
      <c r="B39" s="18"/>
      <c r="L39" s="18"/>
    </row>
    <row r="40" spans="1:31" s="1" customFormat="1" ht="14.45" customHeight="1" x14ac:dyDescent="0.2">
      <c r="B40" s="18"/>
      <c r="L40" s="18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238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30" customHeight="1" x14ac:dyDescent="0.2">
      <c r="A85" s="32"/>
      <c r="B85" s="33"/>
      <c r="C85" s="34"/>
      <c r="D85" s="34"/>
      <c r="E85" s="242" t="str">
        <f>E7</f>
        <v>Dodávka a servis čerpadel do přečerpávacích stanic a čerpacích jímek pro obvod OŘ PHA 2024-2026</v>
      </c>
      <c r="F85" s="257"/>
      <c r="G85" s="257"/>
      <c r="H85" s="25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 x14ac:dyDescent="0.2">
      <c r="A87" s="32"/>
      <c r="B87" s="33"/>
      <c r="C87" s="27" t="s">
        <v>20</v>
      </c>
      <c r="D87" s="34"/>
      <c r="E87" s="34"/>
      <c r="F87" s="25" t="str">
        <f>F10</f>
        <v>obvod OŘ Praha</v>
      </c>
      <c r="G87" s="34"/>
      <c r="H87" s="34"/>
      <c r="I87" s="27" t="s">
        <v>22</v>
      </c>
      <c r="J87" s="64" t="str">
        <f>IF(J10="","",J10)</f>
        <v>13. 5. 2024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 x14ac:dyDescent="0.2">
      <c r="A89" s="32"/>
      <c r="B89" s="33"/>
      <c r="C89" s="27" t="s">
        <v>24</v>
      </c>
      <c r="D89" s="34"/>
      <c r="E89" s="34"/>
      <c r="F89" s="25" t="str">
        <f>E13</f>
        <v>Správa železnic, státní organizace</v>
      </c>
      <c r="G89" s="34"/>
      <c r="H89" s="34"/>
      <c r="I89" s="27" t="s">
        <v>32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 x14ac:dyDescent="0.2">
      <c r="A90" s="32"/>
      <c r="B90" s="33"/>
      <c r="C90" s="27" t="s">
        <v>30</v>
      </c>
      <c r="D90" s="34"/>
      <c r="E90" s="34"/>
      <c r="F90" s="25" t="str">
        <f>IF(E16="","",E16)</f>
        <v>Vyplň údaj</v>
      </c>
      <c r="G90" s="34"/>
      <c r="H90" s="34"/>
      <c r="I90" s="27" t="s">
        <v>35</v>
      </c>
      <c r="J90" s="30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 x14ac:dyDescent="0.2">
      <c r="A92" s="32"/>
      <c r="B92" s="33"/>
      <c r="C92" s="136" t="s">
        <v>86</v>
      </c>
      <c r="D92" s="137"/>
      <c r="E92" s="137"/>
      <c r="F92" s="137"/>
      <c r="G92" s="137"/>
      <c r="H92" s="137"/>
      <c r="I92" s="137"/>
      <c r="J92" s="138" t="s">
        <v>87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 x14ac:dyDescent="0.2">
      <c r="A94" s="32"/>
      <c r="B94" s="33"/>
      <c r="C94" s="139" t="s">
        <v>239</v>
      </c>
      <c r="D94" s="34"/>
      <c r="E94" s="34"/>
      <c r="F94" s="34"/>
      <c r="G94" s="34"/>
      <c r="H94" s="34"/>
      <c r="I94" s="34"/>
      <c r="J94" s="82">
        <f>J115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88</v>
      </c>
    </row>
    <row r="95" spans="1:47" s="9" customFormat="1" ht="24.95" customHeight="1" x14ac:dyDescent="0.2">
      <c r="B95" s="140"/>
      <c r="C95" s="141"/>
      <c r="D95" s="142" t="s">
        <v>89</v>
      </c>
      <c r="E95" s="143"/>
      <c r="F95" s="143"/>
      <c r="G95" s="143"/>
      <c r="H95" s="143"/>
      <c r="I95" s="143"/>
      <c r="J95" s="144">
        <f>J116</f>
        <v>0</v>
      </c>
      <c r="K95" s="141"/>
      <c r="L95" s="145"/>
    </row>
    <row r="96" spans="1:47" s="9" customFormat="1" ht="24.95" customHeight="1" x14ac:dyDescent="0.2">
      <c r="B96" s="140"/>
      <c r="C96" s="141"/>
      <c r="D96" s="142" t="s">
        <v>90</v>
      </c>
      <c r="E96" s="143"/>
      <c r="F96" s="143"/>
      <c r="G96" s="143"/>
      <c r="H96" s="143"/>
      <c r="I96" s="143"/>
      <c r="J96" s="144">
        <f>J161</f>
        <v>0</v>
      </c>
      <c r="K96" s="141"/>
      <c r="L96" s="145"/>
    </row>
    <row r="97" spans="1:31" s="9" customFormat="1" ht="24.95" customHeight="1" x14ac:dyDescent="0.2">
      <c r="B97" s="140"/>
      <c r="C97" s="141"/>
      <c r="D97" s="142" t="s">
        <v>91</v>
      </c>
      <c r="E97" s="143"/>
      <c r="F97" s="143"/>
      <c r="G97" s="143"/>
      <c r="H97" s="143"/>
      <c r="I97" s="143"/>
      <c r="J97" s="144">
        <f>J171</f>
        <v>0</v>
      </c>
      <c r="K97" s="141"/>
      <c r="L97" s="145"/>
    </row>
    <row r="98" spans="1:31" s="2" customFormat="1" ht="21.75" customHeight="1" x14ac:dyDescent="0.2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 x14ac:dyDescent="0.2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 x14ac:dyDescent="0.2">
      <c r="A103" s="32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 x14ac:dyDescent="0.2">
      <c r="A104" s="32"/>
      <c r="B104" s="33"/>
      <c r="C104" s="21" t="s">
        <v>240</v>
      </c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 x14ac:dyDescent="0.2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 x14ac:dyDescent="0.2">
      <c r="A106" s="32"/>
      <c r="B106" s="33"/>
      <c r="C106" s="27" t="s">
        <v>16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30" customHeight="1" x14ac:dyDescent="0.2">
      <c r="A107" s="32"/>
      <c r="B107" s="33"/>
      <c r="C107" s="34"/>
      <c r="D107" s="34"/>
      <c r="E107" s="242" t="str">
        <f>E7</f>
        <v>Dodávka a servis čerpadel do přečerpávacích stanic a čerpacích jímek pro obvod OŘ PHA 2024-2026</v>
      </c>
      <c r="F107" s="257"/>
      <c r="G107" s="257"/>
      <c r="H107" s="257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20</v>
      </c>
      <c r="D109" s="34"/>
      <c r="E109" s="34"/>
      <c r="F109" s="25" t="str">
        <f>F10</f>
        <v>obvod OŘ Praha</v>
      </c>
      <c r="G109" s="34"/>
      <c r="H109" s="34"/>
      <c r="I109" s="27" t="s">
        <v>22</v>
      </c>
      <c r="J109" s="64" t="str">
        <f>IF(J10="","",J10)</f>
        <v>13. 5. 2024</v>
      </c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 x14ac:dyDescent="0.2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5.2" customHeight="1" x14ac:dyDescent="0.2">
      <c r="A111" s="32"/>
      <c r="B111" s="33"/>
      <c r="C111" s="27" t="s">
        <v>24</v>
      </c>
      <c r="D111" s="34"/>
      <c r="E111" s="34"/>
      <c r="F111" s="25" t="str">
        <f>E13</f>
        <v>Správa železnic, státní organizace</v>
      </c>
      <c r="G111" s="34"/>
      <c r="H111" s="34"/>
      <c r="I111" s="27" t="s">
        <v>32</v>
      </c>
      <c r="J111" s="30" t="str">
        <f>E19</f>
        <v xml:space="preserve"> 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30</v>
      </c>
      <c r="D112" s="34"/>
      <c r="E112" s="34"/>
      <c r="F112" s="25" t="str">
        <f>IF(E16="","",E16)</f>
        <v>Vyplň údaj</v>
      </c>
      <c r="G112" s="34"/>
      <c r="H112" s="34"/>
      <c r="I112" s="27" t="s">
        <v>35</v>
      </c>
      <c r="J112" s="30">
        <f>E22</f>
        <v>0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0.35" customHeight="1" x14ac:dyDescent="0.2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0" customFormat="1" ht="29.25" customHeight="1" x14ac:dyDescent="0.2">
      <c r="A114" s="146"/>
      <c r="B114" s="147"/>
      <c r="C114" s="148" t="s">
        <v>92</v>
      </c>
      <c r="D114" s="149" t="s">
        <v>63</v>
      </c>
      <c r="E114" s="149" t="s">
        <v>59</v>
      </c>
      <c r="F114" s="149" t="s">
        <v>60</v>
      </c>
      <c r="G114" s="149" t="s">
        <v>93</v>
      </c>
      <c r="H114" s="149" t="s">
        <v>94</v>
      </c>
      <c r="I114" s="149" t="s">
        <v>95</v>
      </c>
      <c r="J114" s="149" t="s">
        <v>87</v>
      </c>
      <c r="K114" s="150" t="s">
        <v>96</v>
      </c>
      <c r="L114" s="151"/>
      <c r="M114" s="73" t="s">
        <v>1</v>
      </c>
      <c r="N114" s="74" t="s">
        <v>42</v>
      </c>
      <c r="O114" s="74" t="s">
        <v>97</v>
      </c>
      <c r="P114" s="74" t="s">
        <v>98</v>
      </c>
      <c r="Q114" s="74" t="s">
        <v>99</v>
      </c>
      <c r="R114" s="74" t="s">
        <v>100</v>
      </c>
      <c r="S114" s="74" t="s">
        <v>101</v>
      </c>
      <c r="T114" s="75" t="s">
        <v>102</v>
      </c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</row>
    <row r="115" spans="1:65" s="2" customFormat="1" ht="22.9" customHeight="1" x14ac:dyDescent="0.25">
      <c r="A115" s="32"/>
      <c r="B115" s="33"/>
      <c r="C115" s="80" t="s">
        <v>103</v>
      </c>
      <c r="D115" s="34"/>
      <c r="E115" s="34"/>
      <c r="F115" s="34"/>
      <c r="G115" s="34"/>
      <c r="H115" s="34"/>
      <c r="I115" s="34"/>
      <c r="J115" s="152">
        <f>BK115</f>
        <v>0</v>
      </c>
      <c r="K115" s="34"/>
      <c r="L115" s="37"/>
      <c r="M115" s="76"/>
      <c r="N115" s="153"/>
      <c r="O115" s="77"/>
      <c r="P115" s="154">
        <f>P116+P161+P171</f>
        <v>0</v>
      </c>
      <c r="Q115" s="77"/>
      <c r="R115" s="154">
        <f>R116+R161+R171</f>
        <v>0</v>
      </c>
      <c r="S115" s="77"/>
      <c r="T115" s="155">
        <f>T116+T161+T171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77</v>
      </c>
      <c r="AU115" s="15" t="s">
        <v>88</v>
      </c>
      <c r="BK115" s="156">
        <f>BK116+BK161+BK171</f>
        <v>0</v>
      </c>
    </row>
    <row r="116" spans="1:65" s="11" customFormat="1" ht="25.9" customHeight="1" x14ac:dyDescent="0.2">
      <c r="B116" s="157"/>
      <c r="C116" s="158"/>
      <c r="D116" s="159" t="s">
        <v>77</v>
      </c>
      <c r="E116" s="160" t="s">
        <v>104</v>
      </c>
      <c r="F116" s="160" t="s">
        <v>105</v>
      </c>
      <c r="G116" s="158"/>
      <c r="H116" s="158"/>
      <c r="I116" s="161"/>
      <c r="J116" s="162">
        <f>BK116</f>
        <v>0</v>
      </c>
      <c r="K116" s="158"/>
      <c r="L116" s="163"/>
      <c r="M116" s="164"/>
      <c r="N116" s="165"/>
      <c r="O116" s="165"/>
      <c r="P116" s="166">
        <f>SUM(P117:P160)</f>
        <v>0</v>
      </c>
      <c r="Q116" s="165"/>
      <c r="R116" s="166">
        <f>SUM(R117:R160)</f>
        <v>0</v>
      </c>
      <c r="S116" s="165"/>
      <c r="T116" s="167">
        <f>SUM(T117:T160)</f>
        <v>0</v>
      </c>
      <c r="AR116" s="168" t="s">
        <v>83</v>
      </c>
      <c r="AT116" s="169" t="s">
        <v>77</v>
      </c>
      <c r="AU116" s="169" t="s">
        <v>78</v>
      </c>
      <c r="AY116" s="168" t="s">
        <v>106</v>
      </c>
      <c r="BK116" s="170">
        <f>SUM(BK117:BK160)</f>
        <v>0</v>
      </c>
    </row>
    <row r="117" spans="1:65" s="2" customFormat="1" ht="24.2" customHeight="1" x14ac:dyDescent="0.2">
      <c r="A117" s="32"/>
      <c r="B117" s="33"/>
      <c r="C117" s="171" t="s">
        <v>83</v>
      </c>
      <c r="D117" s="171" t="s">
        <v>107</v>
      </c>
      <c r="E117" s="172" t="s">
        <v>108</v>
      </c>
      <c r="F117" s="173" t="s">
        <v>242</v>
      </c>
      <c r="G117" s="174" t="s">
        <v>109</v>
      </c>
      <c r="H117" s="175">
        <v>4</v>
      </c>
      <c r="I117" s="176"/>
      <c r="J117" s="177">
        <f>ROUND(I117*H117,2)</f>
        <v>0</v>
      </c>
      <c r="K117" s="173" t="s">
        <v>241</v>
      </c>
      <c r="L117" s="37"/>
      <c r="M117" s="178" t="s">
        <v>1</v>
      </c>
      <c r="N117" s="179" t="s">
        <v>43</v>
      </c>
      <c r="O117" s="69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110</v>
      </c>
      <c r="AT117" s="182" t="s">
        <v>107</v>
      </c>
      <c r="AU117" s="182" t="s">
        <v>83</v>
      </c>
      <c r="AY117" s="15" t="s">
        <v>106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83</v>
      </c>
      <c r="BK117" s="183">
        <f>ROUND(I117*H117,2)</f>
        <v>0</v>
      </c>
      <c r="BL117" s="15" t="s">
        <v>110</v>
      </c>
      <c r="BM117" s="182" t="s">
        <v>111</v>
      </c>
    </row>
    <row r="118" spans="1:65" s="2" customFormat="1" ht="107.25" x14ac:dyDescent="0.2">
      <c r="A118" s="32"/>
      <c r="B118" s="33"/>
      <c r="C118" s="34"/>
      <c r="D118" s="184" t="s">
        <v>112</v>
      </c>
      <c r="E118" s="34"/>
      <c r="F118" s="185" t="s">
        <v>113</v>
      </c>
      <c r="G118" s="34"/>
      <c r="H118" s="34"/>
      <c r="I118" s="186"/>
      <c r="J118" s="34"/>
      <c r="K118" s="34"/>
      <c r="L118" s="37"/>
      <c r="M118" s="187"/>
      <c r="N118" s="188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112</v>
      </c>
      <c r="AU118" s="15" t="s">
        <v>83</v>
      </c>
    </row>
    <row r="119" spans="1:65" s="2" customFormat="1" ht="33" customHeight="1" x14ac:dyDescent="0.2">
      <c r="A119" s="32"/>
      <c r="B119" s="33"/>
      <c r="C119" s="171" t="s">
        <v>85</v>
      </c>
      <c r="D119" s="171" t="s">
        <v>107</v>
      </c>
      <c r="E119" s="172" t="s">
        <v>114</v>
      </c>
      <c r="F119" s="173" t="s">
        <v>243</v>
      </c>
      <c r="G119" s="174" t="s">
        <v>109</v>
      </c>
      <c r="H119" s="175">
        <v>3</v>
      </c>
      <c r="I119" s="176"/>
      <c r="J119" s="177">
        <f>ROUND(I119*H119,2)</f>
        <v>0</v>
      </c>
      <c r="K119" s="173" t="s">
        <v>241</v>
      </c>
      <c r="L119" s="37"/>
      <c r="M119" s="178" t="s">
        <v>1</v>
      </c>
      <c r="N119" s="179" t="s">
        <v>43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2" t="s">
        <v>110</v>
      </c>
      <c r="AT119" s="182" t="s">
        <v>107</v>
      </c>
      <c r="AU119" s="182" t="s">
        <v>83</v>
      </c>
      <c r="AY119" s="15" t="s">
        <v>106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5" t="s">
        <v>83</v>
      </c>
      <c r="BK119" s="183">
        <f>ROUND(I119*H119,2)</f>
        <v>0</v>
      </c>
      <c r="BL119" s="15" t="s">
        <v>110</v>
      </c>
      <c r="BM119" s="182" t="s">
        <v>115</v>
      </c>
    </row>
    <row r="120" spans="1:65" s="2" customFormat="1" ht="107.25" x14ac:dyDescent="0.2">
      <c r="A120" s="32"/>
      <c r="B120" s="33"/>
      <c r="C120" s="34"/>
      <c r="D120" s="184" t="s">
        <v>112</v>
      </c>
      <c r="E120" s="34"/>
      <c r="F120" s="185" t="s">
        <v>116</v>
      </c>
      <c r="G120" s="34"/>
      <c r="H120" s="34"/>
      <c r="I120" s="186"/>
      <c r="J120" s="34"/>
      <c r="K120" s="34"/>
      <c r="L120" s="37"/>
      <c r="M120" s="187"/>
      <c r="N120" s="188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112</v>
      </c>
      <c r="AU120" s="15" t="s">
        <v>83</v>
      </c>
    </row>
    <row r="121" spans="1:65" s="2" customFormat="1" ht="24.2" customHeight="1" x14ac:dyDescent="0.2">
      <c r="A121" s="32"/>
      <c r="B121" s="33"/>
      <c r="C121" s="171" t="s">
        <v>117</v>
      </c>
      <c r="D121" s="171" t="s">
        <v>107</v>
      </c>
      <c r="E121" s="172" t="s">
        <v>118</v>
      </c>
      <c r="F121" s="173" t="s">
        <v>119</v>
      </c>
      <c r="G121" s="174" t="s">
        <v>109</v>
      </c>
      <c r="H121" s="175">
        <v>5</v>
      </c>
      <c r="I121" s="176"/>
      <c r="J121" s="177">
        <f>ROUND(I121*H121,2)</f>
        <v>0</v>
      </c>
      <c r="K121" s="173" t="s">
        <v>241</v>
      </c>
      <c r="L121" s="37"/>
      <c r="M121" s="178" t="s">
        <v>1</v>
      </c>
      <c r="N121" s="179" t="s">
        <v>43</v>
      </c>
      <c r="O121" s="6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2" t="s">
        <v>110</v>
      </c>
      <c r="AT121" s="182" t="s">
        <v>107</v>
      </c>
      <c r="AU121" s="182" t="s">
        <v>83</v>
      </c>
      <c r="AY121" s="15" t="s">
        <v>106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83</v>
      </c>
      <c r="BK121" s="183">
        <f>ROUND(I121*H121,2)</f>
        <v>0</v>
      </c>
      <c r="BL121" s="15" t="s">
        <v>110</v>
      </c>
      <c r="BM121" s="182" t="s">
        <v>120</v>
      </c>
    </row>
    <row r="122" spans="1:65" s="2" customFormat="1" ht="107.25" x14ac:dyDescent="0.2">
      <c r="A122" s="32"/>
      <c r="B122" s="33"/>
      <c r="C122" s="34"/>
      <c r="D122" s="184" t="s">
        <v>112</v>
      </c>
      <c r="E122" s="34"/>
      <c r="F122" s="185" t="s">
        <v>121</v>
      </c>
      <c r="G122" s="34"/>
      <c r="H122" s="34"/>
      <c r="I122" s="186"/>
      <c r="J122" s="34"/>
      <c r="K122" s="34"/>
      <c r="L122" s="37"/>
      <c r="M122" s="187"/>
      <c r="N122" s="188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112</v>
      </c>
      <c r="AU122" s="15" t="s">
        <v>83</v>
      </c>
    </row>
    <row r="123" spans="1:65" s="2" customFormat="1" ht="24.2" customHeight="1" x14ac:dyDescent="0.2">
      <c r="A123" s="32"/>
      <c r="B123" s="33"/>
      <c r="C123" s="171" t="s">
        <v>110</v>
      </c>
      <c r="D123" s="171" t="s">
        <v>107</v>
      </c>
      <c r="E123" s="172" t="s">
        <v>122</v>
      </c>
      <c r="F123" s="173" t="s">
        <v>123</v>
      </c>
      <c r="G123" s="174" t="s">
        <v>109</v>
      </c>
      <c r="H123" s="175">
        <v>5</v>
      </c>
      <c r="I123" s="176"/>
      <c r="J123" s="177">
        <f>ROUND(I123*H123,2)</f>
        <v>0</v>
      </c>
      <c r="K123" s="173" t="s">
        <v>241</v>
      </c>
      <c r="L123" s="37"/>
      <c r="M123" s="178" t="s">
        <v>1</v>
      </c>
      <c r="N123" s="179" t="s">
        <v>43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2" t="s">
        <v>110</v>
      </c>
      <c r="AT123" s="182" t="s">
        <v>107</v>
      </c>
      <c r="AU123" s="182" t="s">
        <v>83</v>
      </c>
      <c r="AY123" s="15" t="s">
        <v>106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83</v>
      </c>
      <c r="BK123" s="183">
        <f>ROUND(I123*H123,2)</f>
        <v>0</v>
      </c>
      <c r="BL123" s="15" t="s">
        <v>110</v>
      </c>
      <c r="BM123" s="182" t="s">
        <v>124</v>
      </c>
    </row>
    <row r="124" spans="1:65" s="2" customFormat="1" ht="107.25" x14ac:dyDescent="0.2">
      <c r="A124" s="32"/>
      <c r="B124" s="33"/>
      <c r="C124" s="34"/>
      <c r="D124" s="184" t="s">
        <v>112</v>
      </c>
      <c r="E124" s="34"/>
      <c r="F124" s="185" t="s">
        <v>121</v>
      </c>
      <c r="G124" s="34"/>
      <c r="H124" s="34"/>
      <c r="I124" s="186"/>
      <c r="J124" s="34"/>
      <c r="K124" s="34"/>
      <c r="L124" s="37"/>
      <c r="M124" s="187"/>
      <c r="N124" s="18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112</v>
      </c>
      <c r="AU124" s="15" t="s">
        <v>83</v>
      </c>
    </row>
    <row r="125" spans="1:65" s="2" customFormat="1" ht="24.2" customHeight="1" x14ac:dyDescent="0.2">
      <c r="A125" s="32"/>
      <c r="B125" s="33"/>
      <c r="C125" s="171" t="s">
        <v>125</v>
      </c>
      <c r="D125" s="171" t="s">
        <v>107</v>
      </c>
      <c r="E125" s="172" t="s">
        <v>126</v>
      </c>
      <c r="F125" s="173" t="s">
        <v>119</v>
      </c>
      <c r="G125" s="174" t="s">
        <v>109</v>
      </c>
      <c r="H125" s="175">
        <v>5</v>
      </c>
      <c r="I125" s="176"/>
      <c r="J125" s="177">
        <f>ROUND(I125*H125,2)</f>
        <v>0</v>
      </c>
      <c r="K125" s="173" t="s">
        <v>241</v>
      </c>
      <c r="L125" s="37"/>
      <c r="M125" s="178" t="s">
        <v>1</v>
      </c>
      <c r="N125" s="179" t="s">
        <v>43</v>
      </c>
      <c r="O125" s="6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2" t="s">
        <v>110</v>
      </c>
      <c r="AT125" s="182" t="s">
        <v>107</v>
      </c>
      <c r="AU125" s="182" t="s">
        <v>83</v>
      </c>
      <c r="AY125" s="15" t="s">
        <v>106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83</v>
      </c>
      <c r="BK125" s="183">
        <f>ROUND(I125*H125,2)</f>
        <v>0</v>
      </c>
      <c r="BL125" s="15" t="s">
        <v>110</v>
      </c>
      <c r="BM125" s="182" t="s">
        <v>127</v>
      </c>
    </row>
    <row r="126" spans="1:65" s="2" customFormat="1" ht="107.25" x14ac:dyDescent="0.2">
      <c r="A126" s="32"/>
      <c r="B126" s="33"/>
      <c r="C126" s="34"/>
      <c r="D126" s="184" t="s">
        <v>112</v>
      </c>
      <c r="E126" s="34"/>
      <c r="F126" s="185" t="s">
        <v>128</v>
      </c>
      <c r="G126" s="34"/>
      <c r="H126" s="34"/>
      <c r="I126" s="186"/>
      <c r="J126" s="34"/>
      <c r="K126" s="34"/>
      <c r="L126" s="37"/>
      <c r="M126" s="187"/>
      <c r="N126" s="188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112</v>
      </c>
      <c r="AU126" s="15" t="s">
        <v>83</v>
      </c>
    </row>
    <row r="127" spans="1:65" s="2" customFormat="1" ht="24.2" customHeight="1" x14ac:dyDescent="0.2">
      <c r="A127" s="32"/>
      <c r="B127" s="33"/>
      <c r="C127" s="171" t="s">
        <v>129</v>
      </c>
      <c r="D127" s="171" t="s">
        <v>107</v>
      </c>
      <c r="E127" s="172" t="s">
        <v>130</v>
      </c>
      <c r="F127" s="173" t="s">
        <v>123</v>
      </c>
      <c r="G127" s="174" t="s">
        <v>109</v>
      </c>
      <c r="H127" s="175">
        <v>5</v>
      </c>
      <c r="I127" s="176"/>
      <c r="J127" s="177">
        <f>ROUND(I127*H127,2)</f>
        <v>0</v>
      </c>
      <c r="K127" s="173" t="s">
        <v>241</v>
      </c>
      <c r="L127" s="37"/>
      <c r="M127" s="178" t="s">
        <v>1</v>
      </c>
      <c r="N127" s="179" t="s">
        <v>43</v>
      </c>
      <c r="O127" s="69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2" t="s">
        <v>110</v>
      </c>
      <c r="AT127" s="182" t="s">
        <v>107</v>
      </c>
      <c r="AU127" s="182" t="s">
        <v>83</v>
      </c>
      <c r="AY127" s="15" t="s">
        <v>106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83</v>
      </c>
      <c r="BK127" s="183">
        <f>ROUND(I127*H127,2)</f>
        <v>0</v>
      </c>
      <c r="BL127" s="15" t="s">
        <v>110</v>
      </c>
      <c r="BM127" s="182" t="s">
        <v>131</v>
      </c>
    </row>
    <row r="128" spans="1:65" s="2" customFormat="1" ht="107.25" x14ac:dyDescent="0.2">
      <c r="A128" s="32"/>
      <c r="B128" s="33"/>
      <c r="C128" s="34"/>
      <c r="D128" s="184" t="s">
        <v>112</v>
      </c>
      <c r="E128" s="34"/>
      <c r="F128" s="185" t="s">
        <v>128</v>
      </c>
      <c r="G128" s="34"/>
      <c r="H128" s="34"/>
      <c r="I128" s="186"/>
      <c r="J128" s="34"/>
      <c r="K128" s="34"/>
      <c r="L128" s="37"/>
      <c r="M128" s="187"/>
      <c r="N128" s="18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112</v>
      </c>
      <c r="AU128" s="15" t="s">
        <v>83</v>
      </c>
    </row>
    <row r="129" spans="1:65" s="2" customFormat="1" ht="37.9" customHeight="1" x14ac:dyDescent="0.2">
      <c r="A129" s="32"/>
      <c r="B129" s="33"/>
      <c r="C129" s="171" t="s">
        <v>132</v>
      </c>
      <c r="D129" s="171" t="s">
        <v>107</v>
      </c>
      <c r="E129" s="172" t="s">
        <v>133</v>
      </c>
      <c r="F129" s="173" t="s">
        <v>134</v>
      </c>
      <c r="G129" s="174" t="s">
        <v>109</v>
      </c>
      <c r="H129" s="175">
        <v>4</v>
      </c>
      <c r="I129" s="176"/>
      <c r="J129" s="177">
        <f>ROUND(I129*H129,2)</f>
        <v>0</v>
      </c>
      <c r="K129" s="173" t="s">
        <v>241</v>
      </c>
      <c r="L129" s="37"/>
      <c r="M129" s="178" t="s">
        <v>1</v>
      </c>
      <c r="N129" s="179" t="s">
        <v>43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2" t="s">
        <v>110</v>
      </c>
      <c r="AT129" s="182" t="s">
        <v>107</v>
      </c>
      <c r="AU129" s="182" t="s">
        <v>83</v>
      </c>
      <c r="AY129" s="15" t="s">
        <v>106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83</v>
      </c>
      <c r="BK129" s="183">
        <f>ROUND(I129*H129,2)</f>
        <v>0</v>
      </c>
      <c r="BL129" s="15" t="s">
        <v>110</v>
      </c>
      <c r="BM129" s="182" t="s">
        <v>135</v>
      </c>
    </row>
    <row r="130" spans="1:65" s="2" customFormat="1" ht="195" x14ac:dyDescent="0.2">
      <c r="A130" s="32"/>
      <c r="B130" s="33"/>
      <c r="C130" s="34"/>
      <c r="D130" s="184" t="s">
        <v>112</v>
      </c>
      <c r="E130" s="34"/>
      <c r="F130" s="185" t="s">
        <v>136</v>
      </c>
      <c r="G130" s="34"/>
      <c r="H130" s="34"/>
      <c r="I130" s="186"/>
      <c r="J130" s="34"/>
      <c r="K130" s="34"/>
      <c r="L130" s="37"/>
      <c r="M130" s="187"/>
      <c r="N130" s="18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112</v>
      </c>
      <c r="AU130" s="15" t="s">
        <v>83</v>
      </c>
    </row>
    <row r="131" spans="1:65" s="2" customFormat="1" ht="37.9" customHeight="1" x14ac:dyDescent="0.2">
      <c r="A131" s="32"/>
      <c r="B131" s="33"/>
      <c r="C131" s="171" t="s">
        <v>137</v>
      </c>
      <c r="D131" s="171" t="s">
        <v>107</v>
      </c>
      <c r="E131" s="172" t="s">
        <v>138</v>
      </c>
      <c r="F131" s="173" t="s">
        <v>244</v>
      </c>
      <c r="G131" s="174" t="s">
        <v>109</v>
      </c>
      <c r="H131" s="175">
        <v>1</v>
      </c>
      <c r="I131" s="176"/>
      <c r="J131" s="177">
        <f>ROUND(I131*H131,2)</f>
        <v>0</v>
      </c>
      <c r="K131" s="173" t="s">
        <v>241</v>
      </c>
      <c r="L131" s="37"/>
      <c r="M131" s="178" t="s">
        <v>1</v>
      </c>
      <c r="N131" s="179" t="s">
        <v>43</v>
      </c>
      <c r="O131" s="69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2" t="s">
        <v>110</v>
      </c>
      <c r="AT131" s="182" t="s">
        <v>107</v>
      </c>
      <c r="AU131" s="182" t="s">
        <v>83</v>
      </c>
      <c r="AY131" s="15" t="s">
        <v>106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83</v>
      </c>
      <c r="BK131" s="183">
        <f>ROUND(I131*H131,2)</f>
        <v>0</v>
      </c>
      <c r="BL131" s="15" t="s">
        <v>110</v>
      </c>
      <c r="BM131" s="182" t="s">
        <v>139</v>
      </c>
    </row>
    <row r="132" spans="1:65" s="2" customFormat="1" ht="87.75" x14ac:dyDescent="0.2">
      <c r="A132" s="32"/>
      <c r="B132" s="33"/>
      <c r="C132" s="34"/>
      <c r="D132" s="184" t="s">
        <v>112</v>
      </c>
      <c r="E132" s="34"/>
      <c r="F132" s="185" t="s">
        <v>140</v>
      </c>
      <c r="G132" s="34"/>
      <c r="H132" s="34"/>
      <c r="I132" s="186"/>
      <c r="J132" s="34"/>
      <c r="K132" s="34"/>
      <c r="L132" s="37"/>
      <c r="M132" s="187"/>
      <c r="N132" s="18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112</v>
      </c>
      <c r="AU132" s="15" t="s">
        <v>83</v>
      </c>
    </row>
    <row r="133" spans="1:65" s="2" customFormat="1" ht="24.2" customHeight="1" x14ac:dyDescent="0.2">
      <c r="A133" s="32"/>
      <c r="B133" s="33"/>
      <c r="C133" s="171" t="s">
        <v>141</v>
      </c>
      <c r="D133" s="171" t="s">
        <v>107</v>
      </c>
      <c r="E133" s="172" t="s">
        <v>142</v>
      </c>
      <c r="F133" s="173" t="s">
        <v>143</v>
      </c>
      <c r="G133" s="174" t="s">
        <v>109</v>
      </c>
      <c r="H133" s="175">
        <v>4</v>
      </c>
      <c r="I133" s="176"/>
      <c r="J133" s="177">
        <f>ROUND(I133*H133,2)</f>
        <v>0</v>
      </c>
      <c r="K133" s="173" t="s">
        <v>241</v>
      </c>
      <c r="L133" s="37"/>
      <c r="M133" s="178" t="s">
        <v>1</v>
      </c>
      <c r="N133" s="179" t="s">
        <v>43</v>
      </c>
      <c r="O133" s="69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2" t="s">
        <v>110</v>
      </c>
      <c r="AT133" s="182" t="s">
        <v>107</v>
      </c>
      <c r="AU133" s="182" t="s">
        <v>83</v>
      </c>
      <c r="AY133" s="15" t="s">
        <v>106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83</v>
      </c>
      <c r="BK133" s="183">
        <f>ROUND(I133*H133,2)</f>
        <v>0</v>
      </c>
      <c r="BL133" s="15" t="s">
        <v>110</v>
      </c>
      <c r="BM133" s="182" t="s">
        <v>144</v>
      </c>
    </row>
    <row r="134" spans="1:65" s="2" customFormat="1" ht="117" x14ac:dyDescent="0.2">
      <c r="A134" s="32"/>
      <c r="B134" s="33"/>
      <c r="C134" s="34"/>
      <c r="D134" s="184" t="s">
        <v>112</v>
      </c>
      <c r="E134" s="34"/>
      <c r="F134" s="185" t="s">
        <v>145</v>
      </c>
      <c r="G134" s="34"/>
      <c r="H134" s="34"/>
      <c r="I134" s="186"/>
      <c r="J134" s="34"/>
      <c r="K134" s="34"/>
      <c r="L134" s="37"/>
      <c r="M134" s="187"/>
      <c r="N134" s="18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112</v>
      </c>
      <c r="AU134" s="15" t="s">
        <v>83</v>
      </c>
    </row>
    <row r="135" spans="1:65" s="2" customFormat="1" ht="24.2" customHeight="1" x14ac:dyDescent="0.2">
      <c r="A135" s="32"/>
      <c r="B135" s="33"/>
      <c r="C135" s="171" t="s">
        <v>146</v>
      </c>
      <c r="D135" s="171" t="s">
        <v>107</v>
      </c>
      <c r="E135" s="172" t="s">
        <v>147</v>
      </c>
      <c r="F135" s="173" t="s">
        <v>148</v>
      </c>
      <c r="G135" s="174" t="s">
        <v>109</v>
      </c>
      <c r="H135" s="175">
        <v>8</v>
      </c>
      <c r="I135" s="176"/>
      <c r="J135" s="177">
        <f>ROUND(I135*H135,2)</f>
        <v>0</v>
      </c>
      <c r="K135" s="173" t="s">
        <v>241</v>
      </c>
      <c r="L135" s="37"/>
      <c r="M135" s="178" t="s">
        <v>1</v>
      </c>
      <c r="N135" s="179" t="s">
        <v>43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2" t="s">
        <v>110</v>
      </c>
      <c r="AT135" s="182" t="s">
        <v>107</v>
      </c>
      <c r="AU135" s="182" t="s">
        <v>83</v>
      </c>
      <c r="AY135" s="15" t="s">
        <v>106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83</v>
      </c>
      <c r="BK135" s="183">
        <f>ROUND(I135*H135,2)</f>
        <v>0</v>
      </c>
      <c r="BL135" s="15" t="s">
        <v>110</v>
      </c>
      <c r="BM135" s="182" t="s">
        <v>149</v>
      </c>
    </row>
    <row r="136" spans="1:65" s="2" customFormat="1" ht="117" x14ac:dyDescent="0.2">
      <c r="A136" s="32"/>
      <c r="B136" s="33"/>
      <c r="C136" s="34"/>
      <c r="D136" s="184" t="s">
        <v>112</v>
      </c>
      <c r="E136" s="34"/>
      <c r="F136" s="185" t="s">
        <v>145</v>
      </c>
      <c r="G136" s="34"/>
      <c r="H136" s="34"/>
      <c r="I136" s="186"/>
      <c r="J136" s="34"/>
      <c r="K136" s="34"/>
      <c r="L136" s="37"/>
      <c r="M136" s="187"/>
      <c r="N136" s="18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112</v>
      </c>
      <c r="AU136" s="15" t="s">
        <v>83</v>
      </c>
    </row>
    <row r="137" spans="1:65" s="2" customFormat="1" ht="24.2" customHeight="1" x14ac:dyDescent="0.2">
      <c r="A137" s="32"/>
      <c r="B137" s="33"/>
      <c r="C137" s="171" t="s">
        <v>150</v>
      </c>
      <c r="D137" s="171" t="s">
        <v>107</v>
      </c>
      <c r="E137" s="172" t="s">
        <v>151</v>
      </c>
      <c r="F137" s="173" t="s">
        <v>152</v>
      </c>
      <c r="G137" s="174" t="s">
        <v>109</v>
      </c>
      <c r="H137" s="175">
        <v>4</v>
      </c>
      <c r="I137" s="176"/>
      <c r="J137" s="177">
        <f>ROUND(I137*H137,2)</f>
        <v>0</v>
      </c>
      <c r="K137" s="173" t="s">
        <v>241</v>
      </c>
      <c r="L137" s="37"/>
      <c r="M137" s="178" t="s">
        <v>1</v>
      </c>
      <c r="N137" s="179" t="s">
        <v>43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2" t="s">
        <v>110</v>
      </c>
      <c r="AT137" s="182" t="s">
        <v>107</v>
      </c>
      <c r="AU137" s="182" t="s">
        <v>83</v>
      </c>
      <c r="AY137" s="15" t="s">
        <v>106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83</v>
      </c>
      <c r="BK137" s="183">
        <f>ROUND(I137*H137,2)</f>
        <v>0</v>
      </c>
      <c r="BL137" s="15" t="s">
        <v>110</v>
      </c>
      <c r="BM137" s="182" t="s">
        <v>153</v>
      </c>
    </row>
    <row r="138" spans="1:65" s="2" customFormat="1" ht="117" x14ac:dyDescent="0.2">
      <c r="A138" s="32"/>
      <c r="B138" s="33"/>
      <c r="C138" s="34"/>
      <c r="D138" s="184" t="s">
        <v>112</v>
      </c>
      <c r="E138" s="34"/>
      <c r="F138" s="185" t="s">
        <v>145</v>
      </c>
      <c r="G138" s="34"/>
      <c r="H138" s="34"/>
      <c r="I138" s="186"/>
      <c r="J138" s="34"/>
      <c r="K138" s="34"/>
      <c r="L138" s="37"/>
      <c r="M138" s="187"/>
      <c r="N138" s="188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112</v>
      </c>
      <c r="AU138" s="15" t="s">
        <v>83</v>
      </c>
    </row>
    <row r="139" spans="1:65" s="2" customFormat="1" ht="16.5" customHeight="1" x14ac:dyDescent="0.2">
      <c r="A139" s="32"/>
      <c r="B139" s="33"/>
      <c r="C139" s="171" t="s">
        <v>8</v>
      </c>
      <c r="D139" s="171" t="s">
        <v>107</v>
      </c>
      <c r="E139" s="172" t="s">
        <v>154</v>
      </c>
      <c r="F139" s="173" t="s">
        <v>155</v>
      </c>
      <c r="G139" s="174" t="s">
        <v>109</v>
      </c>
      <c r="H139" s="175">
        <v>4</v>
      </c>
      <c r="I139" s="176"/>
      <c r="J139" s="177">
        <f>ROUND(I139*H139,2)</f>
        <v>0</v>
      </c>
      <c r="K139" s="173" t="s">
        <v>241</v>
      </c>
      <c r="L139" s="37"/>
      <c r="M139" s="178" t="s">
        <v>1</v>
      </c>
      <c r="N139" s="179" t="s">
        <v>43</v>
      </c>
      <c r="O139" s="69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2" t="s">
        <v>110</v>
      </c>
      <c r="AT139" s="182" t="s">
        <v>107</v>
      </c>
      <c r="AU139" s="182" t="s">
        <v>83</v>
      </c>
      <c r="AY139" s="15" t="s">
        <v>106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83</v>
      </c>
      <c r="BK139" s="183">
        <f>ROUND(I139*H139,2)</f>
        <v>0</v>
      </c>
      <c r="BL139" s="15" t="s">
        <v>110</v>
      </c>
      <c r="BM139" s="182" t="s">
        <v>156</v>
      </c>
    </row>
    <row r="140" spans="1:65" s="2" customFormat="1" ht="204.75" x14ac:dyDescent="0.2">
      <c r="A140" s="32"/>
      <c r="B140" s="33"/>
      <c r="C140" s="34"/>
      <c r="D140" s="184" t="s">
        <v>112</v>
      </c>
      <c r="E140" s="34"/>
      <c r="F140" s="185" t="s">
        <v>157</v>
      </c>
      <c r="G140" s="34"/>
      <c r="H140" s="34"/>
      <c r="I140" s="186"/>
      <c r="J140" s="34"/>
      <c r="K140" s="34"/>
      <c r="L140" s="37"/>
      <c r="M140" s="187"/>
      <c r="N140" s="188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112</v>
      </c>
      <c r="AU140" s="15" t="s">
        <v>83</v>
      </c>
    </row>
    <row r="141" spans="1:65" s="2" customFormat="1" ht="21.75" customHeight="1" x14ac:dyDescent="0.2">
      <c r="A141" s="32"/>
      <c r="B141" s="33"/>
      <c r="C141" s="171" t="s">
        <v>158</v>
      </c>
      <c r="D141" s="171" t="s">
        <v>107</v>
      </c>
      <c r="E141" s="172" t="s">
        <v>159</v>
      </c>
      <c r="F141" s="173" t="s">
        <v>160</v>
      </c>
      <c r="G141" s="174" t="s">
        <v>109</v>
      </c>
      <c r="H141" s="175">
        <v>4</v>
      </c>
      <c r="I141" s="176"/>
      <c r="J141" s="177">
        <f>ROUND(I141*H141,2)</f>
        <v>0</v>
      </c>
      <c r="K141" s="173" t="s">
        <v>241</v>
      </c>
      <c r="L141" s="37"/>
      <c r="M141" s="178" t="s">
        <v>1</v>
      </c>
      <c r="N141" s="179" t="s">
        <v>43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2" t="s">
        <v>110</v>
      </c>
      <c r="AT141" s="182" t="s">
        <v>107</v>
      </c>
      <c r="AU141" s="182" t="s">
        <v>83</v>
      </c>
      <c r="AY141" s="15" t="s">
        <v>106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83</v>
      </c>
      <c r="BK141" s="183">
        <f>ROUND(I141*H141,2)</f>
        <v>0</v>
      </c>
      <c r="BL141" s="15" t="s">
        <v>110</v>
      </c>
      <c r="BM141" s="182" t="s">
        <v>161</v>
      </c>
    </row>
    <row r="142" spans="1:65" s="2" customFormat="1" ht="48.75" x14ac:dyDescent="0.2">
      <c r="A142" s="32"/>
      <c r="B142" s="33"/>
      <c r="C142" s="34"/>
      <c r="D142" s="184" t="s">
        <v>112</v>
      </c>
      <c r="E142" s="34"/>
      <c r="F142" s="185" t="s">
        <v>162</v>
      </c>
      <c r="G142" s="34"/>
      <c r="H142" s="34"/>
      <c r="I142" s="186"/>
      <c r="J142" s="34"/>
      <c r="K142" s="34"/>
      <c r="L142" s="37"/>
      <c r="M142" s="187"/>
      <c r="N142" s="188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112</v>
      </c>
      <c r="AU142" s="15" t="s">
        <v>83</v>
      </c>
    </row>
    <row r="143" spans="1:65" s="2" customFormat="1" ht="24.2" customHeight="1" x14ac:dyDescent="0.2">
      <c r="A143" s="32"/>
      <c r="B143" s="33"/>
      <c r="C143" s="171" t="s">
        <v>163</v>
      </c>
      <c r="D143" s="171" t="s">
        <v>107</v>
      </c>
      <c r="E143" s="172" t="s">
        <v>164</v>
      </c>
      <c r="F143" s="173" t="s">
        <v>165</v>
      </c>
      <c r="G143" s="174" t="s">
        <v>109</v>
      </c>
      <c r="H143" s="175">
        <v>4</v>
      </c>
      <c r="I143" s="176"/>
      <c r="J143" s="177">
        <f>ROUND(I143*H143,2)</f>
        <v>0</v>
      </c>
      <c r="K143" s="173" t="s">
        <v>241</v>
      </c>
      <c r="L143" s="37"/>
      <c r="M143" s="178" t="s">
        <v>1</v>
      </c>
      <c r="N143" s="179" t="s">
        <v>43</v>
      </c>
      <c r="O143" s="6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2" t="s">
        <v>110</v>
      </c>
      <c r="AT143" s="182" t="s">
        <v>107</v>
      </c>
      <c r="AU143" s="182" t="s">
        <v>83</v>
      </c>
      <c r="AY143" s="15" t="s">
        <v>106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83</v>
      </c>
      <c r="BK143" s="183">
        <f>ROUND(I143*H143,2)</f>
        <v>0</v>
      </c>
      <c r="BL143" s="15" t="s">
        <v>110</v>
      </c>
      <c r="BM143" s="182" t="s">
        <v>166</v>
      </c>
    </row>
    <row r="144" spans="1:65" s="2" customFormat="1" ht="58.5" x14ac:dyDescent="0.2">
      <c r="A144" s="32"/>
      <c r="B144" s="33"/>
      <c r="C144" s="34"/>
      <c r="D144" s="184" t="s">
        <v>112</v>
      </c>
      <c r="E144" s="34"/>
      <c r="F144" s="185" t="s">
        <v>167</v>
      </c>
      <c r="G144" s="34"/>
      <c r="H144" s="34"/>
      <c r="I144" s="186"/>
      <c r="J144" s="34"/>
      <c r="K144" s="34"/>
      <c r="L144" s="37"/>
      <c r="M144" s="187"/>
      <c r="N144" s="188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112</v>
      </c>
      <c r="AU144" s="15" t="s">
        <v>83</v>
      </c>
    </row>
    <row r="145" spans="1:65" s="2" customFormat="1" ht="24.2" customHeight="1" x14ac:dyDescent="0.2">
      <c r="A145" s="32"/>
      <c r="B145" s="33"/>
      <c r="C145" s="171" t="s">
        <v>168</v>
      </c>
      <c r="D145" s="171" t="s">
        <v>107</v>
      </c>
      <c r="E145" s="172" t="s">
        <v>169</v>
      </c>
      <c r="F145" s="173" t="s">
        <v>170</v>
      </c>
      <c r="G145" s="174" t="s">
        <v>109</v>
      </c>
      <c r="H145" s="175">
        <v>4</v>
      </c>
      <c r="I145" s="176"/>
      <c r="J145" s="177">
        <f>ROUND(I145*H145,2)</f>
        <v>0</v>
      </c>
      <c r="K145" s="173" t="s">
        <v>241</v>
      </c>
      <c r="L145" s="37"/>
      <c r="M145" s="178" t="s">
        <v>1</v>
      </c>
      <c r="N145" s="179" t="s">
        <v>43</v>
      </c>
      <c r="O145" s="69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110</v>
      </c>
      <c r="AT145" s="182" t="s">
        <v>107</v>
      </c>
      <c r="AU145" s="182" t="s">
        <v>83</v>
      </c>
      <c r="AY145" s="15" t="s">
        <v>106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83</v>
      </c>
      <c r="BK145" s="183">
        <f>ROUND(I145*H145,2)</f>
        <v>0</v>
      </c>
      <c r="BL145" s="15" t="s">
        <v>110</v>
      </c>
      <c r="BM145" s="182" t="s">
        <v>171</v>
      </c>
    </row>
    <row r="146" spans="1:65" s="2" customFormat="1" ht="58.5" x14ac:dyDescent="0.2">
      <c r="A146" s="32"/>
      <c r="B146" s="33"/>
      <c r="C146" s="34"/>
      <c r="D146" s="184" t="s">
        <v>112</v>
      </c>
      <c r="E146" s="34"/>
      <c r="F146" s="185" t="s">
        <v>172</v>
      </c>
      <c r="G146" s="34"/>
      <c r="H146" s="34"/>
      <c r="I146" s="186"/>
      <c r="J146" s="34"/>
      <c r="K146" s="34"/>
      <c r="L146" s="37"/>
      <c r="M146" s="187"/>
      <c r="N146" s="188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112</v>
      </c>
      <c r="AU146" s="15" t="s">
        <v>83</v>
      </c>
    </row>
    <row r="147" spans="1:65" s="2" customFormat="1" ht="24.2" customHeight="1" x14ac:dyDescent="0.2">
      <c r="A147" s="32"/>
      <c r="B147" s="33"/>
      <c r="C147" s="171" t="s">
        <v>173</v>
      </c>
      <c r="D147" s="171" t="s">
        <v>107</v>
      </c>
      <c r="E147" s="172" t="s">
        <v>174</v>
      </c>
      <c r="F147" s="173" t="s">
        <v>175</v>
      </c>
      <c r="G147" s="174" t="s">
        <v>109</v>
      </c>
      <c r="H147" s="175">
        <v>4</v>
      </c>
      <c r="I147" s="176"/>
      <c r="J147" s="177">
        <f>ROUND(I147*H147,2)</f>
        <v>0</v>
      </c>
      <c r="K147" s="173" t="s">
        <v>241</v>
      </c>
      <c r="L147" s="37"/>
      <c r="M147" s="178" t="s">
        <v>1</v>
      </c>
      <c r="N147" s="179" t="s">
        <v>43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2" t="s">
        <v>110</v>
      </c>
      <c r="AT147" s="182" t="s">
        <v>107</v>
      </c>
      <c r="AU147" s="182" t="s">
        <v>83</v>
      </c>
      <c r="AY147" s="15" t="s">
        <v>106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83</v>
      </c>
      <c r="BK147" s="183">
        <f>ROUND(I147*H147,2)</f>
        <v>0</v>
      </c>
      <c r="BL147" s="15" t="s">
        <v>110</v>
      </c>
      <c r="BM147" s="182" t="s">
        <v>176</v>
      </c>
    </row>
    <row r="148" spans="1:65" s="2" customFormat="1" ht="58.5" x14ac:dyDescent="0.2">
      <c r="A148" s="32"/>
      <c r="B148" s="33"/>
      <c r="C148" s="34"/>
      <c r="D148" s="184" t="s">
        <v>112</v>
      </c>
      <c r="E148" s="34"/>
      <c r="F148" s="185" t="s">
        <v>177</v>
      </c>
      <c r="G148" s="34"/>
      <c r="H148" s="34"/>
      <c r="I148" s="186"/>
      <c r="J148" s="34"/>
      <c r="K148" s="34"/>
      <c r="L148" s="37"/>
      <c r="M148" s="187"/>
      <c r="N148" s="18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112</v>
      </c>
      <c r="AU148" s="15" t="s">
        <v>83</v>
      </c>
    </row>
    <row r="149" spans="1:65" s="2" customFormat="1" ht="24.2" customHeight="1" x14ac:dyDescent="0.2">
      <c r="A149" s="32"/>
      <c r="B149" s="33"/>
      <c r="C149" s="171" t="s">
        <v>178</v>
      </c>
      <c r="D149" s="171" t="s">
        <v>107</v>
      </c>
      <c r="E149" s="172" t="s">
        <v>179</v>
      </c>
      <c r="F149" s="173" t="s">
        <v>180</v>
      </c>
      <c r="G149" s="174" t="s">
        <v>109</v>
      </c>
      <c r="H149" s="175">
        <v>4</v>
      </c>
      <c r="I149" s="176"/>
      <c r="J149" s="177">
        <f>ROUND(I149*H149,2)</f>
        <v>0</v>
      </c>
      <c r="K149" s="173" t="s">
        <v>241</v>
      </c>
      <c r="L149" s="37"/>
      <c r="M149" s="178" t="s">
        <v>1</v>
      </c>
      <c r="N149" s="179" t="s">
        <v>43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2" t="s">
        <v>110</v>
      </c>
      <c r="AT149" s="182" t="s">
        <v>107</v>
      </c>
      <c r="AU149" s="182" t="s">
        <v>83</v>
      </c>
      <c r="AY149" s="15" t="s">
        <v>106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83</v>
      </c>
      <c r="BK149" s="183">
        <f>ROUND(I149*H149,2)</f>
        <v>0</v>
      </c>
      <c r="BL149" s="15" t="s">
        <v>110</v>
      </c>
      <c r="BM149" s="182" t="s">
        <v>181</v>
      </c>
    </row>
    <row r="150" spans="1:65" s="2" customFormat="1" ht="58.5" x14ac:dyDescent="0.2">
      <c r="A150" s="32"/>
      <c r="B150" s="33"/>
      <c r="C150" s="34"/>
      <c r="D150" s="184" t="s">
        <v>112</v>
      </c>
      <c r="E150" s="34"/>
      <c r="F150" s="185" t="s">
        <v>182</v>
      </c>
      <c r="G150" s="34"/>
      <c r="H150" s="34"/>
      <c r="I150" s="186"/>
      <c r="J150" s="34"/>
      <c r="K150" s="34"/>
      <c r="L150" s="37"/>
      <c r="M150" s="187"/>
      <c r="N150" s="18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112</v>
      </c>
      <c r="AU150" s="15" t="s">
        <v>83</v>
      </c>
    </row>
    <row r="151" spans="1:65" s="2" customFormat="1" ht="33" customHeight="1" x14ac:dyDescent="0.2">
      <c r="A151" s="32"/>
      <c r="B151" s="33"/>
      <c r="C151" s="171" t="s">
        <v>183</v>
      </c>
      <c r="D151" s="171" t="s">
        <v>107</v>
      </c>
      <c r="E151" s="172" t="s">
        <v>184</v>
      </c>
      <c r="F151" s="173" t="s">
        <v>185</v>
      </c>
      <c r="G151" s="174" t="s">
        <v>109</v>
      </c>
      <c r="H151" s="175">
        <v>4</v>
      </c>
      <c r="I151" s="176"/>
      <c r="J151" s="177">
        <f>ROUND(I151*H151,2)</f>
        <v>0</v>
      </c>
      <c r="K151" s="173" t="s">
        <v>241</v>
      </c>
      <c r="L151" s="37"/>
      <c r="M151" s="178" t="s">
        <v>1</v>
      </c>
      <c r="N151" s="179" t="s">
        <v>43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2" t="s">
        <v>110</v>
      </c>
      <c r="AT151" s="182" t="s">
        <v>107</v>
      </c>
      <c r="AU151" s="182" t="s">
        <v>83</v>
      </c>
      <c r="AY151" s="15" t="s">
        <v>106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83</v>
      </c>
      <c r="BK151" s="183">
        <f>ROUND(I151*H151,2)</f>
        <v>0</v>
      </c>
      <c r="BL151" s="15" t="s">
        <v>110</v>
      </c>
      <c r="BM151" s="182" t="s">
        <v>186</v>
      </c>
    </row>
    <row r="152" spans="1:65" s="2" customFormat="1" ht="39" x14ac:dyDescent="0.2">
      <c r="A152" s="32"/>
      <c r="B152" s="33"/>
      <c r="C152" s="34"/>
      <c r="D152" s="184" t="s">
        <v>112</v>
      </c>
      <c r="E152" s="34"/>
      <c r="F152" s="185" t="s">
        <v>187</v>
      </c>
      <c r="G152" s="34"/>
      <c r="H152" s="34"/>
      <c r="I152" s="186"/>
      <c r="J152" s="34"/>
      <c r="K152" s="34"/>
      <c r="L152" s="37"/>
      <c r="M152" s="187"/>
      <c r="N152" s="188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112</v>
      </c>
      <c r="AU152" s="15" t="s">
        <v>83</v>
      </c>
    </row>
    <row r="153" spans="1:65" s="2" customFormat="1" ht="16.5" customHeight="1" x14ac:dyDescent="0.2">
      <c r="A153" s="32"/>
      <c r="B153" s="33"/>
      <c r="C153" s="171" t="s">
        <v>188</v>
      </c>
      <c r="D153" s="171" t="s">
        <v>107</v>
      </c>
      <c r="E153" s="172" t="s">
        <v>189</v>
      </c>
      <c r="F153" s="173" t="s">
        <v>190</v>
      </c>
      <c r="G153" s="174" t="s">
        <v>109</v>
      </c>
      <c r="H153" s="175">
        <v>4</v>
      </c>
      <c r="I153" s="176"/>
      <c r="J153" s="177">
        <f>ROUND(I153*H153,2)</f>
        <v>0</v>
      </c>
      <c r="K153" s="173" t="s">
        <v>241</v>
      </c>
      <c r="L153" s="37"/>
      <c r="M153" s="178" t="s">
        <v>1</v>
      </c>
      <c r="N153" s="179" t="s">
        <v>43</v>
      </c>
      <c r="O153" s="6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2" t="s">
        <v>110</v>
      </c>
      <c r="AT153" s="182" t="s">
        <v>107</v>
      </c>
      <c r="AU153" s="182" t="s">
        <v>83</v>
      </c>
      <c r="AY153" s="15" t="s">
        <v>106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83</v>
      </c>
      <c r="BK153" s="183">
        <f>ROUND(I153*H153,2)</f>
        <v>0</v>
      </c>
      <c r="BL153" s="15" t="s">
        <v>110</v>
      </c>
      <c r="BM153" s="182" t="s">
        <v>191</v>
      </c>
    </row>
    <row r="154" spans="1:65" s="2" customFormat="1" ht="68.25" x14ac:dyDescent="0.2">
      <c r="A154" s="32"/>
      <c r="B154" s="33"/>
      <c r="C154" s="34"/>
      <c r="D154" s="184" t="s">
        <v>112</v>
      </c>
      <c r="E154" s="34"/>
      <c r="F154" s="185" t="s">
        <v>192</v>
      </c>
      <c r="G154" s="34"/>
      <c r="H154" s="34"/>
      <c r="I154" s="186"/>
      <c r="J154" s="34"/>
      <c r="K154" s="34"/>
      <c r="L154" s="37"/>
      <c r="M154" s="187"/>
      <c r="N154" s="188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112</v>
      </c>
      <c r="AU154" s="15" t="s">
        <v>83</v>
      </c>
    </row>
    <row r="155" spans="1:65" s="2" customFormat="1" ht="21.75" customHeight="1" x14ac:dyDescent="0.2">
      <c r="A155" s="32"/>
      <c r="B155" s="33"/>
      <c r="C155" s="171" t="s">
        <v>193</v>
      </c>
      <c r="D155" s="171" t="s">
        <v>107</v>
      </c>
      <c r="E155" s="172" t="s">
        <v>194</v>
      </c>
      <c r="F155" s="173" t="s">
        <v>195</v>
      </c>
      <c r="G155" s="174" t="s">
        <v>109</v>
      </c>
      <c r="H155" s="175">
        <v>4</v>
      </c>
      <c r="I155" s="176"/>
      <c r="J155" s="177">
        <f>ROUND(I155*H155,2)</f>
        <v>0</v>
      </c>
      <c r="K155" s="173" t="s">
        <v>241</v>
      </c>
      <c r="L155" s="37"/>
      <c r="M155" s="178" t="s">
        <v>1</v>
      </c>
      <c r="N155" s="179" t="s">
        <v>43</v>
      </c>
      <c r="O155" s="6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2" t="s">
        <v>110</v>
      </c>
      <c r="AT155" s="182" t="s">
        <v>107</v>
      </c>
      <c r="AU155" s="182" t="s">
        <v>83</v>
      </c>
      <c r="AY155" s="15" t="s">
        <v>106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83</v>
      </c>
      <c r="BK155" s="183">
        <f>ROUND(I155*H155,2)</f>
        <v>0</v>
      </c>
      <c r="BL155" s="15" t="s">
        <v>110</v>
      </c>
      <c r="BM155" s="182" t="s">
        <v>196</v>
      </c>
    </row>
    <row r="156" spans="1:65" s="2" customFormat="1" ht="68.25" x14ac:dyDescent="0.2">
      <c r="A156" s="32"/>
      <c r="B156" s="33"/>
      <c r="C156" s="34"/>
      <c r="D156" s="184" t="s">
        <v>112</v>
      </c>
      <c r="E156" s="34"/>
      <c r="F156" s="185" t="s">
        <v>192</v>
      </c>
      <c r="G156" s="34"/>
      <c r="H156" s="34"/>
      <c r="I156" s="186"/>
      <c r="J156" s="34"/>
      <c r="K156" s="34"/>
      <c r="L156" s="37"/>
      <c r="M156" s="187"/>
      <c r="N156" s="188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112</v>
      </c>
      <c r="AU156" s="15" t="s">
        <v>83</v>
      </c>
    </row>
    <row r="157" spans="1:65" s="2" customFormat="1" ht="21.75" customHeight="1" x14ac:dyDescent="0.2">
      <c r="A157" s="32"/>
      <c r="B157" s="33"/>
      <c r="C157" s="171" t="s">
        <v>7</v>
      </c>
      <c r="D157" s="171" t="s">
        <v>107</v>
      </c>
      <c r="E157" s="172" t="s">
        <v>197</v>
      </c>
      <c r="F157" s="173" t="s">
        <v>198</v>
      </c>
      <c r="G157" s="174" t="s">
        <v>109</v>
      </c>
      <c r="H157" s="175">
        <v>4</v>
      </c>
      <c r="I157" s="176"/>
      <c r="J157" s="177">
        <f>ROUND(I157*H157,2)</f>
        <v>0</v>
      </c>
      <c r="K157" s="173" t="s">
        <v>241</v>
      </c>
      <c r="L157" s="37"/>
      <c r="M157" s="178" t="s">
        <v>1</v>
      </c>
      <c r="N157" s="179" t="s">
        <v>43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2" t="s">
        <v>110</v>
      </c>
      <c r="AT157" s="182" t="s">
        <v>107</v>
      </c>
      <c r="AU157" s="182" t="s">
        <v>83</v>
      </c>
      <c r="AY157" s="15" t="s">
        <v>106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83</v>
      </c>
      <c r="BK157" s="183">
        <f>ROUND(I157*H157,2)</f>
        <v>0</v>
      </c>
      <c r="BL157" s="15" t="s">
        <v>110</v>
      </c>
      <c r="BM157" s="182" t="s">
        <v>199</v>
      </c>
    </row>
    <row r="158" spans="1:65" s="2" customFormat="1" ht="68.25" x14ac:dyDescent="0.2">
      <c r="A158" s="32"/>
      <c r="B158" s="33"/>
      <c r="C158" s="34"/>
      <c r="D158" s="184" t="s">
        <v>112</v>
      </c>
      <c r="E158" s="34"/>
      <c r="F158" s="185" t="s">
        <v>192</v>
      </c>
      <c r="G158" s="34"/>
      <c r="H158" s="34"/>
      <c r="I158" s="186"/>
      <c r="J158" s="34"/>
      <c r="K158" s="34"/>
      <c r="L158" s="37"/>
      <c r="M158" s="187"/>
      <c r="N158" s="188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112</v>
      </c>
      <c r="AU158" s="15" t="s">
        <v>83</v>
      </c>
    </row>
    <row r="159" spans="1:65" s="2" customFormat="1" ht="16.5" customHeight="1" x14ac:dyDescent="0.2">
      <c r="A159" s="32"/>
      <c r="B159" s="33"/>
      <c r="C159" s="171" t="s">
        <v>200</v>
      </c>
      <c r="D159" s="171" t="s">
        <v>107</v>
      </c>
      <c r="E159" s="172" t="s">
        <v>201</v>
      </c>
      <c r="F159" s="173" t="s">
        <v>202</v>
      </c>
      <c r="G159" s="174" t="s">
        <v>109</v>
      </c>
      <c r="H159" s="175">
        <v>4</v>
      </c>
      <c r="I159" s="176"/>
      <c r="J159" s="177">
        <f>ROUND(I159*H159,2)</f>
        <v>0</v>
      </c>
      <c r="K159" s="173" t="s">
        <v>241</v>
      </c>
      <c r="L159" s="37"/>
      <c r="M159" s="178" t="s">
        <v>1</v>
      </c>
      <c r="N159" s="179" t="s">
        <v>43</v>
      </c>
      <c r="O159" s="69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2" t="s">
        <v>110</v>
      </c>
      <c r="AT159" s="182" t="s">
        <v>107</v>
      </c>
      <c r="AU159" s="182" t="s">
        <v>83</v>
      </c>
      <c r="AY159" s="15" t="s">
        <v>106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83</v>
      </c>
      <c r="BK159" s="183">
        <f>ROUND(I159*H159,2)</f>
        <v>0</v>
      </c>
      <c r="BL159" s="15" t="s">
        <v>110</v>
      </c>
      <c r="BM159" s="182" t="s">
        <v>203</v>
      </c>
    </row>
    <row r="160" spans="1:65" s="2" customFormat="1" ht="16.5" customHeight="1" x14ac:dyDescent="0.2">
      <c r="A160" s="32"/>
      <c r="B160" s="33"/>
      <c r="C160" s="171" t="s">
        <v>204</v>
      </c>
      <c r="D160" s="171" t="s">
        <v>107</v>
      </c>
      <c r="E160" s="172" t="s">
        <v>205</v>
      </c>
      <c r="F160" s="173" t="s">
        <v>206</v>
      </c>
      <c r="G160" s="174" t="s">
        <v>109</v>
      </c>
      <c r="H160" s="175">
        <v>2</v>
      </c>
      <c r="I160" s="176"/>
      <c r="J160" s="177">
        <f>ROUND(I160*H160,2)</f>
        <v>0</v>
      </c>
      <c r="K160" s="173" t="s">
        <v>241</v>
      </c>
      <c r="L160" s="37"/>
      <c r="M160" s="178" t="s">
        <v>1</v>
      </c>
      <c r="N160" s="179" t="s">
        <v>43</v>
      </c>
      <c r="O160" s="69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110</v>
      </c>
      <c r="AT160" s="182" t="s">
        <v>107</v>
      </c>
      <c r="AU160" s="182" t="s">
        <v>83</v>
      </c>
      <c r="AY160" s="15" t="s">
        <v>106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83</v>
      </c>
      <c r="BK160" s="183">
        <f>ROUND(I160*H160,2)</f>
        <v>0</v>
      </c>
      <c r="BL160" s="15" t="s">
        <v>110</v>
      </c>
      <c r="BM160" s="182" t="s">
        <v>207</v>
      </c>
    </row>
    <row r="161" spans="1:65" s="11" customFormat="1" ht="25.9" customHeight="1" x14ac:dyDescent="0.2">
      <c r="B161" s="157"/>
      <c r="C161" s="158"/>
      <c r="D161" s="159" t="s">
        <v>77</v>
      </c>
      <c r="E161" s="160" t="s">
        <v>208</v>
      </c>
      <c r="F161" s="160" t="s">
        <v>209</v>
      </c>
      <c r="G161" s="158"/>
      <c r="H161" s="158"/>
      <c r="I161" s="161"/>
      <c r="J161" s="162">
        <f>BK161</f>
        <v>0</v>
      </c>
      <c r="K161" s="158"/>
      <c r="L161" s="163"/>
      <c r="M161" s="164"/>
      <c r="N161" s="165"/>
      <c r="O161" s="165"/>
      <c r="P161" s="166">
        <f>SUM(P162:P170)</f>
        <v>0</v>
      </c>
      <c r="Q161" s="165"/>
      <c r="R161" s="166">
        <f>SUM(R162:R170)</f>
        <v>0</v>
      </c>
      <c r="S161" s="165"/>
      <c r="T161" s="167">
        <f>SUM(T162:T170)</f>
        <v>0</v>
      </c>
      <c r="AR161" s="168" t="s">
        <v>83</v>
      </c>
      <c r="AT161" s="169" t="s">
        <v>77</v>
      </c>
      <c r="AU161" s="169" t="s">
        <v>78</v>
      </c>
      <c r="AY161" s="168" t="s">
        <v>106</v>
      </c>
      <c r="BK161" s="170">
        <f>SUM(BK162:BK170)</f>
        <v>0</v>
      </c>
    </row>
    <row r="162" spans="1:65" s="2" customFormat="1" ht="33" customHeight="1" x14ac:dyDescent="0.2">
      <c r="A162" s="32"/>
      <c r="B162" s="33"/>
      <c r="C162" s="171" t="s">
        <v>210</v>
      </c>
      <c r="D162" s="171" t="s">
        <v>107</v>
      </c>
      <c r="E162" s="172" t="s">
        <v>211</v>
      </c>
      <c r="F162" s="173" t="s">
        <v>212</v>
      </c>
      <c r="G162" s="174" t="s">
        <v>213</v>
      </c>
      <c r="H162" s="175">
        <v>336</v>
      </c>
      <c r="I162" s="176"/>
      <c r="J162" s="177">
        <f>ROUND(I162*H162,2)</f>
        <v>0</v>
      </c>
      <c r="K162" s="173" t="s">
        <v>241</v>
      </c>
      <c r="L162" s="37"/>
      <c r="M162" s="178" t="s">
        <v>1</v>
      </c>
      <c r="N162" s="179" t="s">
        <v>43</v>
      </c>
      <c r="O162" s="69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110</v>
      </c>
      <c r="AT162" s="182" t="s">
        <v>107</v>
      </c>
      <c r="AU162" s="182" t="s">
        <v>83</v>
      </c>
      <c r="AY162" s="15" t="s">
        <v>106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83</v>
      </c>
      <c r="BK162" s="183">
        <f>ROUND(I162*H162,2)</f>
        <v>0</v>
      </c>
      <c r="BL162" s="15" t="s">
        <v>110</v>
      </c>
      <c r="BM162" s="182" t="s">
        <v>214</v>
      </c>
    </row>
    <row r="163" spans="1:65" s="2" customFormat="1" ht="117" x14ac:dyDescent="0.2">
      <c r="A163" s="32"/>
      <c r="B163" s="33"/>
      <c r="C163" s="34"/>
      <c r="D163" s="184" t="s">
        <v>112</v>
      </c>
      <c r="E163" s="34"/>
      <c r="F163" s="185" t="s">
        <v>215</v>
      </c>
      <c r="G163" s="34"/>
      <c r="H163" s="34"/>
      <c r="I163" s="186"/>
      <c r="J163" s="34"/>
      <c r="K163" s="34"/>
      <c r="L163" s="37"/>
      <c r="M163" s="187"/>
      <c r="N163" s="188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112</v>
      </c>
      <c r="AU163" s="15" t="s">
        <v>83</v>
      </c>
    </row>
    <row r="164" spans="1:65" s="12" customFormat="1" x14ac:dyDescent="0.2">
      <c r="B164" s="189"/>
      <c r="C164" s="190"/>
      <c r="D164" s="184" t="s">
        <v>216</v>
      </c>
      <c r="E164" s="191" t="s">
        <v>1</v>
      </c>
      <c r="F164" s="192" t="s">
        <v>217</v>
      </c>
      <c r="G164" s="190"/>
      <c r="H164" s="193">
        <v>192</v>
      </c>
      <c r="I164" s="194"/>
      <c r="J164" s="190"/>
      <c r="K164" s="190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216</v>
      </c>
      <c r="AU164" s="199" t="s">
        <v>83</v>
      </c>
      <c r="AV164" s="12" t="s">
        <v>85</v>
      </c>
      <c r="AW164" s="12" t="s">
        <v>34</v>
      </c>
      <c r="AX164" s="12" t="s">
        <v>78</v>
      </c>
      <c r="AY164" s="199" t="s">
        <v>106</v>
      </c>
    </row>
    <row r="165" spans="1:65" s="12" customFormat="1" ht="22.5" x14ac:dyDescent="0.2">
      <c r="B165" s="189"/>
      <c r="C165" s="190"/>
      <c r="D165" s="184" t="s">
        <v>216</v>
      </c>
      <c r="E165" s="191" t="s">
        <v>1</v>
      </c>
      <c r="F165" s="192" t="s">
        <v>218</v>
      </c>
      <c r="G165" s="190"/>
      <c r="H165" s="193">
        <v>144</v>
      </c>
      <c r="I165" s="194"/>
      <c r="J165" s="190"/>
      <c r="K165" s="190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216</v>
      </c>
      <c r="AU165" s="199" t="s">
        <v>83</v>
      </c>
      <c r="AV165" s="12" t="s">
        <v>85</v>
      </c>
      <c r="AW165" s="12" t="s">
        <v>34</v>
      </c>
      <c r="AX165" s="12" t="s">
        <v>78</v>
      </c>
      <c r="AY165" s="199" t="s">
        <v>106</v>
      </c>
    </row>
    <row r="166" spans="1:65" s="13" customFormat="1" x14ac:dyDescent="0.2">
      <c r="B166" s="200"/>
      <c r="C166" s="201"/>
      <c r="D166" s="184" t="s">
        <v>216</v>
      </c>
      <c r="E166" s="202" t="s">
        <v>1</v>
      </c>
      <c r="F166" s="203" t="s">
        <v>219</v>
      </c>
      <c r="G166" s="201"/>
      <c r="H166" s="204">
        <v>336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216</v>
      </c>
      <c r="AU166" s="210" t="s">
        <v>83</v>
      </c>
      <c r="AV166" s="13" t="s">
        <v>110</v>
      </c>
      <c r="AW166" s="13" t="s">
        <v>34</v>
      </c>
      <c r="AX166" s="13" t="s">
        <v>83</v>
      </c>
      <c r="AY166" s="210" t="s">
        <v>106</v>
      </c>
    </row>
    <row r="167" spans="1:65" s="2" customFormat="1" ht="37.9" customHeight="1" x14ac:dyDescent="0.2">
      <c r="A167" s="32"/>
      <c r="B167" s="33"/>
      <c r="C167" s="171" t="s">
        <v>220</v>
      </c>
      <c r="D167" s="171" t="s">
        <v>107</v>
      </c>
      <c r="E167" s="172" t="s">
        <v>221</v>
      </c>
      <c r="F167" s="173" t="s">
        <v>222</v>
      </c>
      <c r="G167" s="174" t="s">
        <v>223</v>
      </c>
      <c r="H167" s="175">
        <v>10</v>
      </c>
      <c r="I167" s="176"/>
      <c r="J167" s="177">
        <f>ROUND(I167*H167,2)</f>
        <v>0</v>
      </c>
      <c r="K167" s="173" t="s">
        <v>241</v>
      </c>
      <c r="L167" s="37"/>
      <c r="M167" s="178" t="s">
        <v>1</v>
      </c>
      <c r="N167" s="179" t="s">
        <v>43</v>
      </c>
      <c r="O167" s="69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2" t="s">
        <v>110</v>
      </c>
      <c r="AT167" s="182" t="s">
        <v>107</v>
      </c>
      <c r="AU167" s="182" t="s">
        <v>83</v>
      </c>
      <c r="AY167" s="15" t="s">
        <v>106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83</v>
      </c>
      <c r="BK167" s="183">
        <f>ROUND(I167*H167,2)</f>
        <v>0</v>
      </c>
      <c r="BL167" s="15" t="s">
        <v>110</v>
      </c>
      <c r="BM167" s="182" t="s">
        <v>224</v>
      </c>
    </row>
    <row r="168" spans="1:65" s="2" customFormat="1" ht="29.25" x14ac:dyDescent="0.2">
      <c r="A168" s="32"/>
      <c r="B168" s="33"/>
      <c r="C168" s="34"/>
      <c r="D168" s="184" t="s">
        <v>112</v>
      </c>
      <c r="E168" s="34"/>
      <c r="F168" s="185" t="s">
        <v>225</v>
      </c>
      <c r="G168" s="34"/>
      <c r="H168" s="34"/>
      <c r="I168" s="186"/>
      <c r="J168" s="34"/>
      <c r="K168" s="34"/>
      <c r="L168" s="37"/>
      <c r="M168" s="187"/>
      <c r="N168" s="188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112</v>
      </c>
      <c r="AU168" s="15" t="s">
        <v>83</v>
      </c>
    </row>
    <row r="169" spans="1:65" s="2" customFormat="1" ht="37.9" customHeight="1" x14ac:dyDescent="0.2">
      <c r="A169" s="32"/>
      <c r="B169" s="33"/>
      <c r="C169" s="171" t="s">
        <v>226</v>
      </c>
      <c r="D169" s="171" t="s">
        <v>107</v>
      </c>
      <c r="E169" s="172" t="s">
        <v>227</v>
      </c>
      <c r="F169" s="173" t="s">
        <v>228</v>
      </c>
      <c r="G169" s="174" t="s">
        <v>223</v>
      </c>
      <c r="H169" s="175">
        <v>10</v>
      </c>
      <c r="I169" s="176"/>
      <c r="J169" s="177">
        <f>ROUND(I169*H169,2)</f>
        <v>0</v>
      </c>
      <c r="K169" s="173" t="s">
        <v>241</v>
      </c>
      <c r="L169" s="37"/>
      <c r="M169" s="178" t="s">
        <v>1</v>
      </c>
      <c r="N169" s="179" t="s">
        <v>43</v>
      </c>
      <c r="O169" s="69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110</v>
      </c>
      <c r="AT169" s="182" t="s">
        <v>107</v>
      </c>
      <c r="AU169" s="182" t="s">
        <v>83</v>
      </c>
      <c r="AY169" s="15" t="s">
        <v>106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83</v>
      </c>
      <c r="BK169" s="183">
        <f>ROUND(I169*H169,2)</f>
        <v>0</v>
      </c>
      <c r="BL169" s="15" t="s">
        <v>110</v>
      </c>
      <c r="BM169" s="182" t="s">
        <v>229</v>
      </c>
    </row>
    <row r="170" spans="1:65" s="2" customFormat="1" ht="29.25" x14ac:dyDescent="0.2">
      <c r="A170" s="32"/>
      <c r="B170" s="33"/>
      <c r="C170" s="34"/>
      <c r="D170" s="184" t="s">
        <v>112</v>
      </c>
      <c r="E170" s="34"/>
      <c r="F170" s="185" t="s">
        <v>230</v>
      </c>
      <c r="G170" s="34"/>
      <c r="H170" s="34"/>
      <c r="I170" s="186"/>
      <c r="J170" s="34"/>
      <c r="K170" s="34"/>
      <c r="L170" s="37"/>
      <c r="M170" s="187"/>
      <c r="N170" s="188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112</v>
      </c>
      <c r="AU170" s="15" t="s">
        <v>83</v>
      </c>
    </row>
    <row r="171" spans="1:65" s="11" customFormat="1" ht="25.9" customHeight="1" x14ac:dyDescent="0.2">
      <c r="B171" s="157"/>
      <c r="C171" s="158"/>
      <c r="D171" s="159" t="s">
        <v>77</v>
      </c>
      <c r="E171" s="160" t="s">
        <v>231</v>
      </c>
      <c r="F171" s="160" t="s">
        <v>232</v>
      </c>
      <c r="G171" s="158"/>
      <c r="H171" s="158"/>
      <c r="I171" s="161"/>
      <c r="J171" s="162">
        <f>BK171</f>
        <v>0</v>
      </c>
      <c r="K171" s="158"/>
      <c r="L171" s="163"/>
      <c r="M171" s="164"/>
      <c r="N171" s="165"/>
      <c r="O171" s="165"/>
      <c r="P171" s="166">
        <f>P172</f>
        <v>0</v>
      </c>
      <c r="Q171" s="165"/>
      <c r="R171" s="166">
        <f>R172</f>
        <v>0</v>
      </c>
      <c r="S171" s="165"/>
      <c r="T171" s="167">
        <f>T172</f>
        <v>0</v>
      </c>
      <c r="AR171" s="168" t="s">
        <v>83</v>
      </c>
      <c r="AT171" s="169" t="s">
        <v>77</v>
      </c>
      <c r="AU171" s="169" t="s">
        <v>78</v>
      </c>
      <c r="AY171" s="168" t="s">
        <v>106</v>
      </c>
      <c r="BK171" s="170">
        <f>BK172</f>
        <v>0</v>
      </c>
    </row>
    <row r="172" spans="1:65" s="2" customFormat="1" ht="16.5" customHeight="1" x14ac:dyDescent="0.2">
      <c r="A172" s="32"/>
      <c r="B172" s="33"/>
      <c r="C172" s="171" t="s">
        <v>233</v>
      </c>
      <c r="D172" s="171" t="s">
        <v>107</v>
      </c>
      <c r="E172" s="172" t="s">
        <v>234</v>
      </c>
      <c r="F172" s="173" t="s">
        <v>232</v>
      </c>
      <c r="G172" s="174" t="s">
        <v>235</v>
      </c>
      <c r="H172" s="175">
        <v>1</v>
      </c>
      <c r="I172" s="176"/>
      <c r="J172" s="177">
        <f>ROUND(I172*H172,2)</f>
        <v>0</v>
      </c>
      <c r="K172" s="173" t="s">
        <v>241</v>
      </c>
      <c r="L172" s="37"/>
      <c r="M172" s="211" t="s">
        <v>1</v>
      </c>
      <c r="N172" s="212" t="s">
        <v>43</v>
      </c>
      <c r="O172" s="21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110</v>
      </c>
      <c r="AT172" s="182" t="s">
        <v>107</v>
      </c>
      <c r="AU172" s="182" t="s">
        <v>83</v>
      </c>
      <c r="AY172" s="15" t="s">
        <v>106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83</v>
      </c>
      <c r="BK172" s="183">
        <f>ROUND(I172*H172,2)</f>
        <v>0</v>
      </c>
      <c r="BL172" s="15" t="s">
        <v>110</v>
      </c>
      <c r="BM172" s="182" t="s">
        <v>236</v>
      </c>
    </row>
    <row r="173" spans="1:65" s="2" customFormat="1" ht="6.95" customHeight="1" x14ac:dyDescent="0.2">
      <c r="A173" s="3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37"/>
      <c r="M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</row>
  </sheetData>
  <sheetProtection password="C1E4" sheet="1" objects="1" scenarios="1" formatColumns="0" formatRows="0" autoFilter="0"/>
  <autoFilter ref="C114:K172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servis...</vt:lpstr>
      <vt:lpstr>'OR_PHA - Dodávka a servis...'!Názvy_tisku</vt:lpstr>
      <vt:lpstr>'Rekapitulace stavby'!Názvy_tisku</vt:lpstr>
      <vt:lpstr>'OR_PHA - Dodávka a servis...'!Oblast_tisku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2024-05-24T12:10:36Z</cp:lastPrinted>
  <dcterms:created xsi:type="dcterms:W3CDTF">2024-05-24T09:19:32Z</dcterms:created>
  <dcterms:modified xsi:type="dcterms:W3CDTF">2024-05-24T12:10:38Z</dcterms:modified>
</cp:coreProperties>
</file>